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0" yWindow="-30" windowWidth="14370" windowHeight="13500" tabRatio="860"/>
  </bookViews>
  <sheets>
    <sheet name="k_total_tec_0821" sheetId="23" r:id="rId1"/>
    <sheet name="regularizati_0821" sheetId="31" r:id="rId2"/>
    <sheet name="evolutie_rp_0821" sheetId="1" r:id="rId3"/>
    <sheet name="sume_euro_0821" sheetId="15" r:id="rId4"/>
    <sheet name="sume_euro_0821_graf" sheetId="16" r:id="rId5"/>
    <sheet name="evolutie_contrib_0821" sheetId="25" r:id="rId6"/>
    <sheet name="part_fonduri_0821" sheetId="24" r:id="rId7"/>
    <sheet name="evolutie_rp_0821_graf" sheetId="13" r:id="rId8"/>
    <sheet name="evolutie_aleatorii_0821_graf" sheetId="14" r:id="rId9"/>
    <sheet name="participanti_judete_0821" sheetId="17" r:id="rId10"/>
    <sheet name="participanti_jud_dom_0821" sheetId="32" r:id="rId11"/>
    <sheet name="conturi_goale_0821" sheetId="30" r:id="rId12"/>
    <sheet name="rp_sexe_0821" sheetId="26" r:id="rId13"/>
    <sheet name="Sheet1" sheetId="33" r:id="rId14"/>
    <sheet name="rp_varste_sexe_0821" sheetId="28" r:id="rId15"/>
    <sheet name="Sheet2" sheetId="34" r:id="rId16"/>
  </sheets>
  <externalReferences>
    <externalReference r:id="rId17"/>
  </externalReferences>
  <definedNames>
    <definedName name="_xlnm.Print_Area" localSheetId="5">evolutie_contrib_0821!$B$2:$K$13</definedName>
    <definedName name="_xlnm.Print_Area" localSheetId="2">evolutie_rp_0821!$B$2:$K$12</definedName>
    <definedName name="_xlnm.Print_Area" localSheetId="0">k_total_tec_0821!$B$2:$K$16</definedName>
    <definedName name="_xlnm.Print_Area" localSheetId="6">part_fonduri_0821!$B$2:$M$12</definedName>
    <definedName name="_xlnm.Print_Area" localSheetId="10">participanti_jud_dom_0821!#REF!</definedName>
    <definedName name="_xlnm.Print_Area" localSheetId="9">participanti_judete_0821!$B$2:$E$48</definedName>
    <definedName name="_xlnm.Print_Area" localSheetId="12">rp_sexe_0821!$B$2:$F$12</definedName>
    <definedName name="_xlnm.Print_Area" localSheetId="14">rp_varste_sexe_0821!$B$2:$P$14</definedName>
    <definedName name="_xlnm.Print_Area" localSheetId="3">sume_euro_0821!$B$2:$L$13</definedName>
  </definedNames>
  <calcPr calcId="125725"/>
</workbook>
</file>

<file path=xl/calcChain.xml><?xml version="1.0" encoding="utf-8"?>
<calcChain xmlns="http://schemas.openxmlformats.org/spreadsheetml/2006/main">
  <c r="K12" i="1"/>
  <c r="K13" i="15"/>
  <c r="K13" i="25"/>
  <c r="K12"/>
  <c r="K11"/>
  <c r="K10"/>
  <c r="K9"/>
  <c r="K8"/>
  <c r="K7"/>
  <c r="K6"/>
  <c r="L7" i="15"/>
  <c r="L8"/>
  <c r="L9"/>
  <c r="L10"/>
  <c r="L11"/>
  <c r="L13" s="1"/>
  <c r="L12"/>
  <c r="L6"/>
  <c r="J13"/>
  <c r="J12" i="1"/>
  <c r="J13" i="25" s="1"/>
  <c r="J12"/>
  <c r="J11"/>
  <c r="J10"/>
  <c r="J9"/>
  <c r="J8"/>
  <c r="J7"/>
  <c r="J6"/>
  <c r="I13" i="15"/>
  <c r="I12" i="25"/>
  <c r="I11"/>
  <c r="I10"/>
  <c r="I9"/>
  <c r="I8"/>
  <c r="I7"/>
  <c r="I6"/>
  <c r="I12" i="1"/>
  <c r="I13" i="25" s="1"/>
  <c r="H13" i="15"/>
  <c r="H12" i="1"/>
  <c r="H13" i="25" s="1"/>
  <c r="H12"/>
  <c r="H11"/>
  <c r="H10"/>
  <c r="H9"/>
  <c r="H8"/>
  <c r="H7"/>
  <c r="H6"/>
  <c r="G13" i="15"/>
  <c r="G12" i="25"/>
  <c r="G11"/>
  <c r="G10"/>
  <c r="G9"/>
  <c r="G8"/>
  <c r="G7"/>
  <c r="G6"/>
  <c r="G12" i="1"/>
  <c r="G13" i="25" s="1"/>
  <c r="F13" i="15"/>
  <c r="F12" i="1"/>
  <c r="F13" i="25" s="1"/>
  <c r="F12"/>
  <c r="F11"/>
  <c r="F10"/>
  <c r="F9"/>
  <c r="F8"/>
  <c r="F7"/>
  <c r="F6"/>
  <c r="E13" i="15"/>
  <c r="E12" i="25"/>
  <c r="E11"/>
  <c r="E10"/>
  <c r="E9"/>
  <c r="E8"/>
  <c r="E7"/>
  <c r="E6"/>
  <c r="E12" i="1"/>
  <c r="E13" i="25" s="1"/>
  <c r="D13" i="15"/>
  <c r="D12" i="1"/>
  <c r="D12" i="25"/>
  <c r="D11"/>
  <c r="D10"/>
  <c r="D9"/>
  <c r="D8"/>
  <c r="D7"/>
  <c r="D6"/>
  <c r="D48" i="17"/>
  <c r="E21" s="1"/>
  <c r="E34"/>
  <c r="M6" i="24"/>
  <c r="F7" i="31"/>
  <c r="F8"/>
  <c r="F9"/>
  <c r="F10"/>
  <c r="F11"/>
  <c r="F12"/>
  <c r="F6"/>
  <c r="D53" i="32"/>
  <c r="E8" i="28"/>
  <c r="D8" s="1"/>
  <c r="F8"/>
  <c r="F14" s="1"/>
  <c r="G8"/>
  <c r="H8"/>
  <c r="E9"/>
  <c r="D9"/>
  <c r="F9"/>
  <c r="G9"/>
  <c r="H9"/>
  <c r="E10"/>
  <c r="D10" s="1"/>
  <c r="F10"/>
  <c r="G10"/>
  <c r="H10"/>
  <c r="E11"/>
  <c r="D11" s="1"/>
  <c r="F11"/>
  <c r="G11"/>
  <c r="H11"/>
  <c r="E12"/>
  <c r="F12"/>
  <c r="G12"/>
  <c r="D12" s="1"/>
  <c r="H12"/>
  <c r="E13"/>
  <c r="F13"/>
  <c r="D13" s="1"/>
  <c r="G13"/>
  <c r="H13"/>
  <c r="E7"/>
  <c r="D7" s="1"/>
  <c r="F7"/>
  <c r="G7"/>
  <c r="G14"/>
  <c r="H7"/>
  <c r="H14" s="1"/>
  <c r="J12" i="24"/>
  <c r="L12"/>
  <c r="M7"/>
  <c r="M8"/>
  <c r="M9"/>
  <c r="M10"/>
  <c r="M11"/>
  <c r="M5"/>
  <c r="M12" s="1"/>
  <c r="K12"/>
  <c r="F13" i="23"/>
  <c r="K14" i="28"/>
  <c r="O14"/>
  <c r="K7" i="23"/>
  <c r="K8"/>
  <c r="K9"/>
  <c r="K10"/>
  <c r="K11"/>
  <c r="K12"/>
  <c r="K6"/>
  <c r="I7"/>
  <c r="I6"/>
  <c r="I13" s="1"/>
  <c r="I8"/>
  <c r="I9"/>
  <c r="I10"/>
  <c r="I11"/>
  <c r="I12"/>
  <c r="D12" i="24"/>
  <c r="G13" i="31"/>
  <c r="I13" s="1"/>
  <c r="H13"/>
  <c r="E13" i="23"/>
  <c r="D13"/>
  <c r="D11" i="26"/>
  <c r="D10"/>
  <c r="D9"/>
  <c r="D8"/>
  <c r="D6"/>
  <c r="D5"/>
  <c r="D12" s="1"/>
  <c r="D7"/>
  <c r="E12"/>
  <c r="F12"/>
  <c r="K13" i="31"/>
  <c r="J13"/>
  <c r="D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6" i="31"/>
  <c r="H7"/>
  <c r="H9"/>
  <c r="H11"/>
  <c r="H10"/>
  <c r="H8"/>
  <c r="H12"/>
  <c r="E14" i="17"/>
  <c r="E31"/>
  <c r="E9"/>
  <c r="K13" i="23"/>
  <c r="E15" i="17"/>
  <c r="E38"/>
  <c r="E30"/>
  <c r="E43"/>
  <c r="E24"/>
  <c r="E35"/>
  <c r="E16"/>
  <c r="E5"/>
  <c r="E41"/>
  <c r="E26"/>
  <c r="E6"/>
  <c r="E42"/>
  <c r="E28"/>
  <c r="E19"/>
  <c r="E8"/>
  <c r="E25"/>
  <c r="E46"/>
  <c r="E20"/>
  <c r="E47"/>
  <c r="E12"/>
  <c r="E10"/>
  <c r="E36"/>
  <c r="E13"/>
  <c r="E39"/>
  <c r="E22"/>
  <c r="B7" i="25"/>
  <c r="B6" i="24"/>
  <c r="B8" i="28"/>
  <c r="B6" i="26"/>
  <c r="B7" i="15"/>
  <c r="B6" i="1"/>
  <c r="B7"/>
  <c r="B7" i="24"/>
  <c r="B8" i="15"/>
  <c r="B9" i="28"/>
  <c r="B8" i="25"/>
  <c r="B7" i="26"/>
  <c r="B9" i="15"/>
  <c r="B9" i="25"/>
  <c r="B8" i="24"/>
  <c r="B10" i="28"/>
  <c r="B8" i="26"/>
  <c r="B8" i="1"/>
  <c r="B11" i="28"/>
  <c r="B9" i="1"/>
  <c r="B9" i="24"/>
  <c r="B9" i="26"/>
  <c r="B10" i="15"/>
  <c r="B10" i="25"/>
  <c r="B10" i="24"/>
  <c r="B11" i="15"/>
  <c r="B10" i="26"/>
  <c r="B12" i="28"/>
  <c r="B10" i="1"/>
  <c r="B11" i="25"/>
  <c r="B12"/>
  <c r="B11" i="24"/>
  <c r="B11" i="26"/>
  <c r="B13" i="28"/>
  <c r="B11" i="1"/>
  <c r="B12" i="15"/>
  <c r="E37" i="17"/>
  <c r="E48"/>
  <c r="D14" i="28" l="1"/>
  <c r="E14"/>
  <c r="E7" i="17"/>
  <c r="E18"/>
  <c r="E40"/>
  <c r="E45"/>
  <c r="E44"/>
  <c r="E27"/>
  <c r="E23"/>
  <c r="E29"/>
  <c r="E33"/>
  <c r="E32"/>
  <c r="E17"/>
  <c r="E11"/>
  <c r="D13" i="25"/>
</calcChain>
</file>

<file path=xl/sharedStrings.xml><?xml version="1.0" encoding="utf-8"?>
<sst xmlns="http://schemas.openxmlformats.org/spreadsheetml/2006/main" count="402" uniqueCount="227">
  <si>
    <t>AUGUST 2021</t>
  </si>
  <si>
    <t>August 2021'</t>
  </si>
  <si>
    <t xml:space="preserve">1Euro 4,9481 BNR 18/10/2021)              </t>
  </si>
  <si>
    <t>Numar participanti in Registrul Participantilor la luna de referinta  IULIE 2021</t>
  </si>
  <si>
    <t>Transferuri validate catre alte fonduri la luna de referinta AUGUST 2021</t>
  </si>
  <si>
    <t>Transferuri validate de la alte fonduri la luna de referinta   AUGUST 2021</t>
  </si>
  <si>
    <t>Acte aderare validate pentru luna de referinta AUGUST 2021</t>
  </si>
  <si>
    <t>Asigurati repartizati aleatoriu la luna de referinta AUGUST 2021</t>
  </si>
  <si>
    <t>Numar participanti in Registrul participantilor dupa repartizarea aleatorie la luna de referinta   AUGUST 2021</t>
  </si>
  <si>
    <t>Numar de participanti pentru care se fac viramente in luna de referinta AUGUST 2021</t>
  </si>
  <si>
    <t>august 2021</t>
  </si>
  <si>
    <t>(BNR  18/10/2021)</t>
  </si>
  <si>
    <t xml:space="preserve">1Euro 4,9481BNR 20/09/2021)              </t>
  </si>
  <si>
    <t>IANUARIE 2021</t>
  </si>
  <si>
    <t>Ianuarie 2021'</t>
  </si>
  <si>
    <t>iulie 2021</t>
  </si>
  <si>
    <t>ianuarie 2021</t>
  </si>
  <si>
    <t xml:space="preserve">1Euro 4,8876 BNR 18/03/2021)              </t>
  </si>
  <si>
    <t>FEBRUARIE 2021</t>
  </si>
  <si>
    <t>Februarie 2021'</t>
  </si>
  <si>
    <t>februarie 2021</t>
  </si>
  <si>
    <t xml:space="preserve">1Euro 4,9261 BNR 19/04/2021)              </t>
  </si>
  <si>
    <t>MARTIE 2021</t>
  </si>
  <si>
    <t>Martie 2021'</t>
  </si>
  <si>
    <t xml:space="preserve">1Euro 4,9268 BNR 18/05/2021)              </t>
  </si>
  <si>
    <t>APRILIE 2021</t>
  </si>
  <si>
    <t xml:space="preserve">1Euro 4,9250 BNR 18/06/2021)              </t>
  </si>
  <si>
    <t>MAI 2021</t>
  </si>
  <si>
    <t>IULIE 2021</t>
  </si>
  <si>
    <t>Iulie 2021'</t>
  </si>
  <si>
    <t xml:space="preserve">1Euro 4,9262 BNR 19/07/2021)              </t>
  </si>
  <si>
    <t xml:space="preserve">1Euro 4,9259BNR 18/08/2021)              </t>
  </si>
  <si>
    <t>iunie 2021</t>
  </si>
  <si>
    <t>IUNIE 2021</t>
  </si>
  <si>
    <t>Iunie 2021'</t>
  </si>
  <si>
    <t>Aprilie 2021'</t>
  </si>
  <si>
    <t>Mai 2021'</t>
  </si>
  <si>
    <t>mai 2021</t>
  </si>
  <si>
    <t>aprilie 2021</t>
  </si>
  <si>
    <t>martie 2021</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</si>
  <si>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</si>
  <si>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</si>
  <si>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</si>
  <si>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</si>
  <si>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</si>
  <si>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</si>
  <si>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</si>
  <si>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</si>
  <si>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</si>
  <si>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</si>
  <si>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</si>
  <si>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</si>
  <si>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</si>
  <si>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</si>
  <si>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</si>
  <si>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</si>
  <si>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</si>
  <si>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</si>
  <si>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</si>
  <si>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</si>
  <si>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</si>
  <si>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</si>
  <si>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</si>
  <si>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</si>
  <si>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</si>
  <si>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</si>
  <si>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</si>
  <si>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</si>
  <si>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</si>
  <si>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</si>
  <si>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</si>
  <si>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</si>
  <si>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</si>
  <si>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</si>
  <si>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</si>
  <si>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</si>
  <si>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</si>
  <si>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</si>
  <si>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</si>
  <si>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</si>
  <si>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</si>
  <si>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</si>
  <si>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</si>
  <si>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</si>
  <si>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</si>
  <si>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</si>
  <si>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</si>
  <si>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</si>
  <si>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</si>
  <si>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</si>
  <si>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</si>
  <si>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</si>
  <si>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</si>
  <si>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</si>
  <si>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</si>
  <si>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</si>
  <si>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</si>
  <si>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</si>
  <si>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</si>
  <si>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</si>
  <si>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</si>
  <si>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</si>
  <si>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</si>
  <si>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</si>
  <si>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</si>
  <si>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</si>
  <si>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</si>
  <si>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</si>
  <si>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</si>
  <si>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</si>
  <si>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</si>
  <si>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</si>
  <si>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</si>
  <si>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</si>
  <si>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</si>
  <si>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</si>
  <si>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</si>
  <si>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</si>
  <si>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</si>
  <si>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</si>
  <si>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</si>
  <si>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</si>
  <si>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</si>
  <si>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</si>
  <si>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</si>
  <si>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</si>
  <si>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</si>
  <si>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</si>
  <si>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</si>
  <si>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</si>
  <si>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</si>
  <si>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</si>
  <si>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</si>
  <si>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</si>
  <si>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</si>
  <si>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</si>
  <si>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</si>
  <si>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</si>
  <si>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</si>
  <si>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</si>
  <si>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</si>
  <si>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</si>
  <si>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</si>
  <si>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</si>
  <si>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</si>
  <si>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</si>
  <si>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</si>
  <si>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</si>
  <si>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</si>
  <si>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</si>
  <si>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</si>
  <si>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</si>
  <si>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</si>
  <si>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</si>
  <si>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</si>
  <si>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</si>
  <si>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</si>
  <si>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</si>
  <si>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</si>
  <si>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</si>
  <si>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</si>
  <si>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</si>
  <si>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</si>
  <si>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</si>
  <si>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</si>
  <si>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</si>
  <si>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</si>
  <si>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</si>
  <si>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</si>
  <si>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</si>
  <si>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</si>
  <si>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</si>
  <si>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</si>
  <si>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</si>
  <si>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</si>
  <si>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</si>
  <si>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</si>
  <si>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</si>
  <si>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</si>
  <si>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</si>
  <si>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</si>
  <si>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</si>
  <si>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</si>
  <si>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</si>
  <si>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</si>
  <si>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</si>
  <si>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</si>
  <si>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</si>
  <si>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</si>
  <si>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</si>
  <si>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</si>
  <si>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</si>
  <si>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</si>
  <si>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</si>
  <si>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</si>
  <si>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</si>
  <si>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</si>
  <si>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Situatie centralizatoare
privind numarul participantilor si contributiile virate la fondurile de pensii administrate privat
aferente lunii de referinta AUGUST 2021</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</si>
  <si>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</si>
  <si>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</si>
  <si>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</si>
  <si>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</si>
  <si>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</si>
  <si>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AUGUST 2021</t>
  </si>
  <si>
    <t>Situatie centralizatoare                
privind valoarea in Euro a viramentelor catre fondurile de pensii administrate privat 
aferente lunilor de referinta IANUARIE 2020 - AUGUST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</si>
  <si>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</si>
  <si>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</si>
  <si>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</si>
  <si>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</si>
  <si>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</si>
  <si>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</si>
  <si>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</si>
  <si>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</si>
  <si>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Situatie centralizatoare               
privind evolutia contributiei medii in Euro la pilonul II a participantilor pana la luna de referinta 
AUGUST 2021</t>
  </si>
  <si>
    <t xml:space="preserve">1Euro 4,8876 
BNR 18/03/2021)              </t>
  </si>
  <si>
    <t xml:space="preserve">1Euro 4,9261 
BNR 19/04/2021)              </t>
  </si>
  <si>
    <t xml:space="preserve">1Euro 4,9268 
BNR 18/05/2021)              </t>
  </si>
  <si>
    <t xml:space="preserve">1Euro 4,9250 
BNR 18/06/2021)              </t>
  </si>
  <si>
    <t xml:space="preserve">1Euro 4,9262 
BNR 19/07/2021)              </t>
  </si>
  <si>
    <t xml:space="preserve">1Euro 4,9259 
BNR 18/08/2021)              </t>
  </si>
  <si>
    <t xml:space="preserve">1Euro 4,9481 
BNR 20/09/2021)              </t>
  </si>
  <si>
    <t xml:space="preserve">1Euro 4,9481 
BNR 18/10/2021)              </t>
  </si>
  <si>
    <t>Situatie centralizatoare           
privind repartizarea participantilor dupa judetul 
angajatorului la luna de referinta 
AUGUST 2021</t>
  </si>
  <si>
    <t>Situatie centralizatoare privind repartizarea participantilor
 dupa judetul de domiciliu pentru care se fac viramente 
la luna de referinta 
AUGUST 2021</t>
  </si>
  <si>
    <t>Situatie centralizatoare privind numarul de participanti  
care nu figurează cu declaraţii depuse 
in sistemul public de pensii</t>
  </si>
  <si>
    <t>Situatie centralizatoare    
privind repartizarea pe sexe a participantilor    
aferente lunii de referinta 
AUGUST 2021</t>
  </si>
  <si>
    <t>Situatie centralizatoare              
privind repartizarea pe sexe si varste a participantilor              
aferente lunii de referinta 
AUGUST 2021</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</si>
</sst>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7">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8" xfId="0"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17" fontId="12" fillId="24" borderId="11"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4" xfId="26" applyFont="1" applyFill="1" applyBorder="1"/>
    <xf numFmtId="0" fontId="12" fillId="25" borderId="2" xfId="26" applyFont="1" applyFill="1" applyBorder="1"/>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10" fontId="14" fillId="25" borderId="3" xfId="26" applyNumberFormat="1" applyFont="1" applyFill="1" applyBorder="1"/>
    <xf numFmtId="3" fontId="14" fillId="24" borderId="10" xfId="25"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AUGUST 2021
</a:t>
            </a:r>
          </a:p>
        </c:rich>
      </c:tx>
      <c:layout>
        <c:manualLayout>
          <c:xMode val="edge"/>
          <c:yMode val="edge"/>
          <c:x val="0.3469463375901542"/>
          <c:y val="7.0282447570765988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rp_sexe_0821!$E$4:$F$4</c:f>
              <c:strCache>
                <c:ptCount val="2"/>
                <c:pt idx="0">
                  <c:v>femei</c:v>
                </c:pt>
                <c:pt idx="1">
                  <c:v>barbati</c:v>
                </c:pt>
              </c:strCache>
            </c:strRef>
          </c:cat>
          <c:val>
            <c:numRef>
              <c:f>rp_sexe_0821!$E$12:$F$12</c:f>
              <c:numCache>
                <c:formatCode>#,##0</c:formatCode>
                <c:ptCount val="2"/>
                <c:pt idx="0">
                  <c:v>3708285</c:v>
                </c:pt>
                <c:pt idx="1">
                  <c:v>4019663</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28785614127"/>
          <c:w val="8.7680300466643213E-2"/>
          <c:h val="0.14729946427929397"/>
        </c:manualLayout>
      </c:layout>
      <c:txPr>
        <a:bodyPr/>
        <a:lstStyle/>
        <a:p>
          <a:pPr>
            <a:defRPr b="1"/>
          </a:pPr>
          <a:endParaRPr lang="en-US"/>
        </a:p>
      </c:txPr>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p>
          <a:p>
            <a:pPr>
              <a:defRPr sz="1000"/>
            </a:pPr>
            <a:r>
              <a:rPr lang="en-US" sz="1000"/>
              <a:t> pe sexe si categorii de varsta a participantilor</a:t>
            </a:r>
          </a:p>
          <a:p>
            <a:pPr>
              <a:defRPr sz="1000"/>
            </a:pPr>
            <a:r>
              <a:rPr lang="en-US" sz="1000"/>
              <a:t> aferente lunii de referinta AUGUST 2021</a:t>
            </a:r>
          </a:p>
        </c:rich>
      </c:tx>
      <c:layout>
        <c:manualLayout>
          <c:xMode val="edge"/>
          <c:yMode val="edge"/>
          <c:x val="0.31804739551786804"/>
          <c:y val="8.1366887962534079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rp_varste_sexe_0821!$E$5:$H$5</c:f>
              <c:strCache>
                <c:ptCount val="1"/>
                <c:pt idx="0">
                  <c:v>15-25 ani 25-35 ani 35-45 ani peste 45 de ani</c:v>
                </c:pt>
              </c:strCache>
            </c:strRef>
          </c:tx>
          <c:dLbls>
            <c:dLbl>
              <c:idx val="0"/>
              <c:layout>
                <c:manualLayout>
                  <c:x val="-0.11787325863113265"/>
                  <c:y val="3.6164891153311718E-3"/>
                </c:manualLayout>
              </c:layout>
              <c:showVal val="1"/>
            </c:dLbl>
            <c:dLbl>
              <c:idx val="1"/>
              <c:layout>
                <c:manualLayout>
                  <c:x val="-0.37287969412477295"/>
                  <c:y val="-1.7903350316504558E-3"/>
                </c:manualLayout>
              </c:layout>
              <c:showVal val="1"/>
            </c:dLbl>
            <c:dLbl>
              <c:idx val="2"/>
              <c:layout>
                <c:manualLayout>
                  <c:x val="-0.46087901271956394"/>
                  <c:y val="5.5927126756214309E-3"/>
                </c:manualLayout>
              </c:layout>
              <c:showVal val="1"/>
            </c:dLbl>
            <c:dLbl>
              <c:idx val="3"/>
              <c:layout>
                <c:manualLayout>
                  <c:x val="-0.35375100948919841"/>
                  <c:y val="-2.4289022695692451E-3"/>
                </c:manualLayout>
              </c:layout>
              <c:showVal val="1"/>
            </c:dLbl>
            <c:txPr>
              <a:bodyPr/>
              <a:lstStyle/>
              <a:p>
                <a:pPr>
                  <a:defRPr b="1"/>
                </a:pPr>
                <a:endParaRPr lang="en-US"/>
              </a:p>
            </c:txPr>
            <c:showVal val="1"/>
          </c:dLbls>
          <c:cat>
            <c:strRef>
              <c:f>rp_varste_sexe_0821!$E$5:$H$5</c:f>
              <c:strCache>
                <c:ptCount val="4"/>
                <c:pt idx="0">
                  <c:v>15-25 ani</c:v>
                </c:pt>
                <c:pt idx="1">
                  <c:v>25-35 ani</c:v>
                </c:pt>
                <c:pt idx="2">
                  <c:v>35-45 ani</c:v>
                </c:pt>
                <c:pt idx="3">
                  <c:v>peste 45 de ani</c:v>
                </c:pt>
              </c:strCache>
            </c:strRef>
          </c:cat>
          <c:val>
            <c:numRef>
              <c:f>rp_varste_sexe_0821!$E$14:$H$14</c:f>
              <c:numCache>
                <c:formatCode>#,##0</c:formatCode>
                <c:ptCount val="4"/>
                <c:pt idx="0">
                  <c:v>741394</c:v>
                </c:pt>
                <c:pt idx="1">
                  <c:v>2202264</c:v>
                </c:pt>
                <c:pt idx="2">
                  <c:v>2715603</c:v>
                </c:pt>
                <c:pt idx="3">
                  <c:v>2068687</c:v>
                </c:pt>
              </c:numCache>
            </c:numRef>
          </c:val>
        </c:ser>
        <c:dLbls>
          <c:showVal val="1"/>
        </c:dLbls>
        <c:shape val="box"/>
        <c:axId val="164203904"/>
        <c:axId val="164209792"/>
        <c:axId val="0"/>
      </c:bar3DChart>
      <c:catAx>
        <c:axId val="164203904"/>
        <c:scaling>
          <c:orientation val="minMax"/>
        </c:scaling>
        <c:axPos val="l"/>
        <c:numFmt formatCode="General" sourceLinked="1"/>
        <c:tickLblPos val="low"/>
        <c:txPr>
          <a:bodyPr rot="0" vert="horz"/>
          <a:lstStyle/>
          <a:p>
            <a:pPr>
              <a:defRPr b="1"/>
            </a:pPr>
            <a:endParaRPr lang="en-US"/>
          </a:p>
        </c:txPr>
        <c:crossAx val="164209792"/>
        <c:crosses val="autoZero"/>
        <c:lblAlgn val="ctr"/>
        <c:lblOffset val="100"/>
        <c:tickLblSkip val="1"/>
        <c:tickMarkSkip val="1"/>
      </c:catAx>
      <c:valAx>
        <c:axId val="164209792"/>
        <c:scaling>
          <c:orientation val="minMax"/>
        </c:scaling>
        <c:axPos val="b"/>
        <c:majorGridlines/>
        <c:numFmt formatCode="#,##0" sourceLinked="1"/>
        <c:tickLblPos val="nextTo"/>
        <c:txPr>
          <a:bodyPr rot="0" vert="horz"/>
          <a:lstStyle/>
          <a:p>
            <a:pPr>
              <a:defRPr b="1"/>
            </a:pPr>
            <a:endParaRPr lang="en-US"/>
          </a:p>
        </c:txPr>
        <c:crossAx val="16420390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490906</xdr:colOff>
      <xdr:row>31</xdr:row>
      <xdr:rowOff>92152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444031" cy="381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290907</xdr:colOff>
      <xdr:row>24</xdr:row>
      <xdr:rowOff>4853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748857" cy="3243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6</xdr:col>
      <xdr:colOff>323218</xdr:colOff>
      <xdr:row>25</xdr:row>
      <xdr:rowOff>56307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895343" cy="3456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622603"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0</xdr:rowOff>
    </xdr:to>
    <xdr:graphicFrame macro="">
      <xdr:nvGraphicFramePr>
        <xdr:cNvPr id="6553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G28" sqref="G28"/>
    </sheetView>
  </sheetViews>
  <sheetFormatPr defaultRowHeight="12.75"/>
  <cols>
    <col min="2" max="2" width="6.28515625" customWidth="1"/>
    <col min="3" max="3" width="18"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39.75" customHeight="1">
      <c r="B2" s="92" t="s">
        <v>197</v>
      </c>
      <c r="C2" s="93"/>
      <c r="D2" s="93"/>
      <c r="E2" s="93"/>
      <c r="F2" s="93"/>
      <c r="G2" s="93"/>
      <c r="H2" s="93"/>
      <c r="I2" s="93"/>
      <c r="J2" s="93"/>
      <c r="K2" s="94"/>
    </row>
    <row r="3" spans="2:11" s="5" customFormat="1">
      <c r="B3" s="97" t="s">
        <v>44</v>
      </c>
      <c r="C3" s="91" t="s">
        <v>185</v>
      </c>
      <c r="D3" s="91" t="s">
        <v>138</v>
      </c>
      <c r="E3" s="91" t="s">
        <v>153</v>
      </c>
      <c r="F3" s="91" t="s">
        <v>154</v>
      </c>
      <c r="G3" s="91"/>
      <c r="H3" s="91"/>
      <c r="I3" s="91" t="s">
        <v>155</v>
      </c>
      <c r="J3" s="95" t="s">
        <v>156</v>
      </c>
      <c r="K3" s="96" t="s">
        <v>157</v>
      </c>
    </row>
    <row r="4" spans="2:11" s="5" customFormat="1" ht="56.25" customHeight="1">
      <c r="B4" s="97" t="s">
        <v>44</v>
      </c>
      <c r="C4" s="91"/>
      <c r="D4" s="91"/>
      <c r="E4" s="91"/>
      <c r="F4" s="36" t="s">
        <v>42</v>
      </c>
      <c r="G4" s="36" t="s">
        <v>158</v>
      </c>
      <c r="H4" s="36" t="s">
        <v>159</v>
      </c>
      <c r="I4" s="91"/>
      <c r="J4" s="95"/>
      <c r="K4" s="96"/>
    </row>
    <row r="5" spans="2:11" s="6" customFormat="1" ht="13.5" hidden="1" customHeight="1">
      <c r="B5" s="26"/>
      <c r="C5" s="24"/>
      <c r="D5" s="25" t="s">
        <v>143</v>
      </c>
      <c r="E5" s="25" t="s">
        <v>166</v>
      </c>
      <c r="F5" s="25" t="s">
        <v>167</v>
      </c>
      <c r="G5" s="25" t="s">
        <v>168</v>
      </c>
      <c r="H5" s="25" t="s">
        <v>169</v>
      </c>
      <c r="I5" s="24"/>
      <c r="J5" s="31" t="s">
        <v>170</v>
      </c>
      <c r="K5" s="32"/>
    </row>
    <row r="6" spans="2:11" ht="15">
      <c r="B6" s="41">
        <v>1</v>
      </c>
      <c r="C6" s="42" t="s">
        <v>195</v>
      </c>
      <c r="D6" s="43">
        <v>1080954</v>
      </c>
      <c r="E6" s="43">
        <v>1131518</v>
      </c>
      <c r="F6" s="43">
        <v>117491954</v>
      </c>
      <c r="G6" s="43">
        <v>110572466</v>
      </c>
      <c r="H6" s="43">
        <v>6919488</v>
      </c>
      <c r="I6" s="43">
        <f t="shared" ref="I6:I12" si="0">F6/$C$15</f>
        <v>23744862.472464178</v>
      </c>
      <c r="J6" s="43">
        <v>2948692697</v>
      </c>
      <c r="K6" s="44">
        <f t="shared" ref="K6:K12" si="1">J6/$C$15</f>
        <v>595924232.9378953</v>
      </c>
    </row>
    <row r="7" spans="2:11" ht="15">
      <c r="B7" s="45">
        <v>2</v>
      </c>
      <c r="C7" s="42" t="s">
        <v>160</v>
      </c>
      <c r="D7" s="43">
        <v>1625645</v>
      </c>
      <c r="E7" s="43">
        <v>1703975</v>
      </c>
      <c r="F7" s="43">
        <v>174167278</v>
      </c>
      <c r="G7" s="43">
        <v>164957056</v>
      </c>
      <c r="H7" s="43">
        <v>9210222</v>
      </c>
      <c r="I7" s="43">
        <f t="shared" si="0"/>
        <v>35198819.344799012</v>
      </c>
      <c r="J7" s="43">
        <v>4398996085</v>
      </c>
      <c r="K7" s="44">
        <f t="shared" si="1"/>
        <v>889027320.58770025</v>
      </c>
    </row>
    <row r="8" spans="2:11" ht="15">
      <c r="B8" s="45">
        <v>3</v>
      </c>
      <c r="C8" s="46" t="s">
        <v>40</v>
      </c>
      <c r="D8" s="43">
        <v>704828</v>
      </c>
      <c r="E8" s="43">
        <v>733080</v>
      </c>
      <c r="F8" s="43">
        <v>65696720</v>
      </c>
      <c r="G8" s="43">
        <v>61813272</v>
      </c>
      <c r="H8" s="43">
        <v>3883448</v>
      </c>
      <c r="I8" s="43">
        <f t="shared" si="0"/>
        <v>13277160.930458155</v>
      </c>
      <c r="J8" s="43">
        <v>1648437004</v>
      </c>
      <c r="K8" s="44">
        <f t="shared" si="1"/>
        <v>333145450.57698911</v>
      </c>
    </row>
    <row r="9" spans="2:11" ht="15">
      <c r="B9" s="45">
        <v>4</v>
      </c>
      <c r="C9" s="46" t="s">
        <v>41</v>
      </c>
      <c r="D9" s="43">
        <v>493385</v>
      </c>
      <c r="E9" s="43">
        <v>511913</v>
      </c>
      <c r="F9" s="43">
        <v>44852947</v>
      </c>
      <c r="G9" s="43">
        <v>42202217</v>
      </c>
      <c r="H9" s="43">
        <v>2650730</v>
      </c>
      <c r="I9" s="43">
        <f t="shared" si="0"/>
        <v>9064680.7865645401</v>
      </c>
      <c r="J9" s="43">
        <v>1125447094</v>
      </c>
      <c r="K9" s="44">
        <f t="shared" si="1"/>
        <v>227450353.4690083</v>
      </c>
    </row>
    <row r="10" spans="2:11" ht="15">
      <c r="B10" s="45">
        <v>5</v>
      </c>
      <c r="C10" s="46" t="s">
        <v>161</v>
      </c>
      <c r="D10" s="43">
        <v>969903</v>
      </c>
      <c r="E10" s="43">
        <v>1009439</v>
      </c>
      <c r="F10" s="43">
        <v>90674835</v>
      </c>
      <c r="G10" s="43">
        <v>85653676</v>
      </c>
      <c r="H10" s="43">
        <v>5021159</v>
      </c>
      <c r="I10" s="43">
        <f t="shared" si="0"/>
        <v>18325182.393241849</v>
      </c>
      <c r="J10" s="43">
        <v>2284204272</v>
      </c>
      <c r="K10" s="44">
        <f t="shared" si="1"/>
        <v>461632600.79626524</v>
      </c>
    </row>
    <row r="11" spans="2:11" ht="15">
      <c r="B11" s="45">
        <v>6</v>
      </c>
      <c r="C11" s="46" t="s">
        <v>162</v>
      </c>
      <c r="D11" s="43">
        <v>805011</v>
      </c>
      <c r="E11" s="43">
        <v>839738</v>
      </c>
      <c r="F11" s="43">
        <v>78634128</v>
      </c>
      <c r="G11" s="43">
        <v>74367763</v>
      </c>
      <c r="H11" s="43">
        <v>4266365</v>
      </c>
      <c r="I11" s="43">
        <f t="shared" si="0"/>
        <v>15891782.300276874</v>
      </c>
      <c r="J11" s="43">
        <v>1983216649</v>
      </c>
      <c r="K11" s="44">
        <f t="shared" si="1"/>
        <v>400803671.91447222</v>
      </c>
    </row>
    <row r="12" spans="2:11" ht="15">
      <c r="B12" s="45">
        <v>7</v>
      </c>
      <c r="C12" s="46" t="s">
        <v>194</v>
      </c>
      <c r="D12" s="43">
        <v>2048222</v>
      </c>
      <c r="E12" s="43">
        <v>2161065</v>
      </c>
      <c r="F12" s="43">
        <v>269727605</v>
      </c>
      <c r="G12" s="43">
        <v>254629590</v>
      </c>
      <c r="H12" s="43">
        <v>15098015</v>
      </c>
      <c r="I12" s="43">
        <f t="shared" si="0"/>
        <v>54511348.800549701</v>
      </c>
      <c r="J12" s="43">
        <v>6790254886</v>
      </c>
      <c r="K12" s="44">
        <f t="shared" si="1"/>
        <v>1372295403.4882076</v>
      </c>
    </row>
    <row r="13" spans="2:11" ht="15.75" thickBot="1">
      <c r="B13" s="37" t="s">
        <v>45</v>
      </c>
      <c r="C13" s="38"/>
      <c r="D13" s="39">
        <f t="shared" ref="D13:K13" si="2">SUM(D6:D12)</f>
        <v>7727948</v>
      </c>
      <c r="E13" s="39">
        <f t="shared" si="2"/>
        <v>8090728</v>
      </c>
      <c r="F13" s="39">
        <f t="shared" si="2"/>
        <v>841245467</v>
      </c>
      <c r="G13" s="39">
        <f t="shared" si="2"/>
        <v>794196040</v>
      </c>
      <c r="H13" s="39">
        <f t="shared" si="2"/>
        <v>47049427</v>
      </c>
      <c r="I13" s="39">
        <f t="shared" si="2"/>
        <v>170013837.02835432</v>
      </c>
      <c r="J13" s="39">
        <f t="shared" si="2"/>
        <v>21179248687</v>
      </c>
      <c r="K13" s="40">
        <f t="shared" si="2"/>
        <v>4280279033.7705383</v>
      </c>
    </row>
    <row r="15" spans="2:11" s="13" customFormat="1">
      <c r="B15" s="33" t="s">
        <v>198</v>
      </c>
      <c r="C15" s="34">
        <v>4.9481000000000002</v>
      </c>
      <c r="J15" s="14"/>
      <c r="K15" s="14"/>
    </row>
    <row r="16" spans="2:11">
      <c r="B16" s="35"/>
      <c r="C16" s="35" t="s">
        <v>11</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5" sqref="J15"/>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9.25" customHeight="1">
      <c r="B2" s="114" t="s">
        <v>222</v>
      </c>
      <c r="C2" s="115"/>
      <c r="D2" s="115"/>
      <c r="E2" s="116"/>
    </row>
    <row r="3" spans="2:5">
      <c r="B3" s="110" t="s">
        <v>46</v>
      </c>
      <c r="C3" s="111"/>
      <c r="D3" s="111" t="s">
        <v>47</v>
      </c>
      <c r="E3" s="112"/>
    </row>
    <row r="4" spans="2:5">
      <c r="B4" s="74" t="s">
        <v>48</v>
      </c>
      <c r="C4" s="75" t="s">
        <v>49</v>
      </c>
      <c r="D4" s="75" t="s">
        <v>50</v>
      </c>
      <c r="E4" s="76" t="s">
        <v>51</v>
      </c>
    </row>
    <row r="5" spans="2:5" ht="15.75">
      <c r="B5" s="77"/>
      <c r="C5" s="78" t="s">
        <v>52</v>
      </c>
      <c r="D5" s="43">
        <v>103905</v>
      </c>
      <c r="E5" s="82">
        <f t="shared" ref="E5:E48" si="0">D5/$D$48</f>
        <v>1.3445354445966768E-2</v>
      </c>
    </row>
    <row r="6" spans="2:5" ht="15.75">
      <c r="B6" s="77" t="s">
        <v>53</v>
      </c>
      <c r="C6" s="78" t="s">
        <v>54</v>
      </c>
      <c r="D6" s="43">
        <v>68831</v>
      </c>
      <c r="E6" s="82">
        <f t="shared" si="0"/>
        <v>8.9067628301846748E-3</v>
      </c>
    </row>
    <row r="7" spans="2:5" ht="15.75">
      <c r="B7" s="77" t="s">
        <v>55</v>
      </c>
      <c r="C7" s="78" t="s">
        <v>56</v>
      </c>
      <c r="D7" s="43">
        <v>96723</v>
      </c>
      <c r="E7" s="82">
        <f t="shared" si="0"/>
        <v>1.2516000366462093E-2</v>
      </c>
    </row>
    <row r="8" spans="2:5" ht="15.75">
      <c r="B8" s="77" t="s">
        <v>57</v>
      </c>
      <c r="C8" s="78" t="s">
        <v>58</v>
      </c>
      <c r="D8" s="43">
        <v>124153</v>
      </c>
      <c r="E8" s="82">
        <f t="shared" si="0"/>
        <v>1.6065454891777221E-2</v>
      </c>
    </row>
    <row r="9" spans="2:5" ht="15.75">
      <c r="B9" s="77" t="s">
        <v>59</v>
      </c>
      <c r="C9" s="78" t="s">
        <v>60</v>
      </c>
      <c r="D9" s="43">
        <v>104374</v>
      </c>
      <c r="E9" s="82">
        <f t="shared" si="0"/>
        <v>1.3506043260125456E-2</v>
      </c>
    </row>
    <row r="10" spans="2:5" ht="15.75">
      <c r="B10" s="77" t="s">
        <v>61</v>
      </c>
      <c r="C10" s="78" t="s">
        <v>62</v>
      </c>
      <c r="D10" s="43">
        <v>157718</v>
      </c>
      <c r="E10" s="82">
        <f t="shared" si="0"/>
        <v>2.0408781218507165E-2</v>
      </c>
    </row>
    <row r="11" spans="2:5" ht="15.75">
      <c r="B11" s="77" t="s">
        <v>63</v>
      </c>
      <c r="C11" s="78" t="s">
        <v>64</v>
      </c>
      <c r="D11" s="43">
        <v>69581</v>
      </c>
      <c r="E11" s="82">
        <f t="shared" si="0"/>
        <v>9.0038131726559237E-3</v>
      </c>
    </row>
    <row r="12" spans="2:5" ht="15.75">
      <c r="B12" s="77" t="s">
        <v>65</v>
      </c>
      <c r="C12" s="78" t="s">
        <v>66</v>
      </c>
      <c r="D12" s="43">
        <v>58210</v>
      </c>
      <c r="E12" s="82">
        <f t="shared" si="0"/>
        <v>7.5324005803351678E-3</v>
      </c>
    </row>
    <row r="13" spans="2:5" ht="15.75">
      <c r="B13" s="77" t="s">
        <v>67</v>
      </c>
      <c r="C13" s="78" t="s">
        <v>68</v>
      </c>
      <c r="D13" s="43">
        <v>136170</v>
      </c>
      <c r="E13" s="82">
        <f t="shared" si="0"/>
        <v>1.762046017907988E-2</v>
      </c>
    </row>
    <row r="14" spans="2:5" ht="15.75">
      <c r="B14" s="77" t="s">
        <v>69</v>
      </c>
      <c r="C14" s="78" t="s">
        <v>70</v>
      </c>
      <c r="D14" s="43">
        <v>48060</v>
      </c>
      <c r="E14" s="82">
        <f t="shared" si="0"/>
        <v>6.2189859455576051E-3</v>
      </c>
    </row>
    <row r="15" spans="2:5" ht="15.75">
      <c r="B15" s="77" t="s">
        <v>71</v>
      </c>
      <c r="C15" s="78" t="s">
        <v>72</v>
      </c>
      <c r="D15" s="43">
        <v>71470</v>
      </c>
      <c r="E15" s="82">
        <f t="shared" si="0"/>
        <v>9.2482506352268411E-3</v>
      </c>
    </row>
    <row r="16" spans="2:5" ht="15.75">
      <c r="B16" s="77" t="s">
        <v>73</v>
      </c>
      <c r="C16" s="78" t="s">
        <v>74</v>
      </c>
      <c r="D16" s="43">
        <v>47597</v>
      </c>
      <c r="E16" s="82">
        <f t="shared" si="0"/>
        <v>6.1590735341386874E-3</v>
      </c>
    </row>
    <row r="17" spans="2:5" ht="15.75">
      <c r="B17" s="77" t="s">
        <v>75</v>
      </c>
      <c r="C17" s="78" t="s">
        <v>76</v>
      </c>
      <c r="D17" s="43">
        <v>216861</v>
      </c>
      <c r="E17" s="82">
        <f t="shared" si="0"/>
        <v>2.8061912424876566E-2</v>
      </c>
    </row>
    <row r="18" spans="2:5" ht="15.75">
      <c r="B18" s="77" t="s">
        <v>77</v>
      </c>
      <c r="C18" s="78" t="s">
        <v>78</v>
      </c>
      <c r="D18" s="43">
        <v>176199</v>
      </c>
      <c r="E18" s="82">
        <f t="shared" si="0"/>
        <v>2.2800231057455357E-2</v>
      </c>
    </row>
    <row r="19" spans="2:5" ht="15.75">
      <c r="B19" s="77" t="s">
        <v>79</v>
      </c>
      <c r="C19" s="78" t="s">
        <v>80</v>
      </c>
      <c r="D19" s="43">
        <v>54178</v>
      </c>
      <c r="E19" s="82">
        <f t="shared" si="0"/>
        <v>7.010657939209736E-3</v>
      </c>
    </row>
    <row r="20" spans="2:5" ht="15.75">
      <c r="B20" s="77" t="s">
        <v>81</v>
      </c>
      <c r="C20" s="78" t="s">
        <v>82</v>
      </c>
      <c r="D20" s="43">
        <v>67792</v>
      </c>
      <c r="E20" s="82">
        <f t="shared" si="0"/>
        <v>8.7723157557478386E-3</v>
      </c>
    </row>
    <row r="21" spans="2:5" ht="15.75">
      <c r="B21" s="77" t="s">
        <v>83</v>
      </c>
      <c r="C21" s="78" t="s">
        <v>84</v>
      </c>
      <c r="D21" s="43">
        <v>131942</v>
      </c>
      <c r="E21" s="82">
        <f t="shared" si="0"/>
        <v>1.7073355048455294E-2</v>
      </c>
    </row>
    <row r="22" spans="2:5" ht="15.75">
      <c r="B22" s="77" t="s">
        <v>85</v>
      </c>
      <c r="C22" s="78" t="s">
        <v>86</v>
      </c>
      <c r="D22" s="43">
        <v>123647</v>
      </c>
      <c r="E22" s="82">
        <f t="shared" si="0"/>
        <v>1.5999978260723285E-2</v>
      </c>
    </row>
    <row r="23" spans="2:5" ht="15.75">
      <c r="B23" s="77" t="s">
        <v>87</v>
      </c>
      <c r="C23" s="78" t="s">
        <v>88</v>
      </c>
      <c r="D23" s="43">
        <v>70825</v>
      </c>
      <c r="E23" s="82">
        <f t="shared" si="0"/>
        <v>9.1647873407015683E-3</v>
      </c>
    </row>
    <row r="24" spans="2:5" ht="15.75">
      <c r="B24" s="77" t="s">
        <v>89</v>
      </c>
      <c r="C24" s="78" t="s">
        <v>90</v>
      </c>
      <c r="D24" s="43">
        <v>99302</v>
      </c>
      <c r="E24" s="82">
        <f t="shared" si="0"/>
        <v>1.284972414410656E-2</v>
      </c>
    </row>
    <row r="25" spans="2:5" ht="15.75">
      <c r="B25" s="77" t="s">
        <v>91</v>
      </c>
      <c r="C25" s="78" t="s">
        <v>92</v>
      </c>
      <c r="D25" s="43">
        <v>106901</v>
      </c>
      <c r="E25" s="82">
        <f t="shared" si="0"/>
        <v>1.383303821402525E-2</v>
      </c>
    </row>
    <row r="26" spans="2:5" ht="15.75">
      <c r="B26" s="77" t="s">
        <v>93</v>
      </c>
      <c r="C26" s="78" t="s">
        <v>94</v>
      </c>
      <c r="D26" s="43">
        <v>33623</v>
      </c>
      <c r="E26" s="82">
        <f t="shared" si="0"/>
        <v>4.3508315532143852E-3</v>
      </c>
    </row>
    <row r="27" spans="2:5" ht="15.75">
      <c r="B27" s="77" t="s">
        <v>95</v>
      </c>
      <c r="C27" s="78" t="s">
        <v>96</v>
      </c>
      <c r="D27" s="43">
        <v>200271</v>
      </c>
      <c r="E27" s="82">
        <f t="shared" si="0"/>
        <v>2.5915158849412548E-2</v>
      </c>
    </row>
    <row r="28" spans="2:5" ht="15.75">
      <c r="B28" s="77" t="s">
        <v>97</v>
      </c>
      <c r="C28" s="78" t="s">
        <v>98</v>
      </c>
      <c r="D28" s="43">
        <v>22866</v>
      </c>
      <c r="E28" s="82">
        <f t="shared" si="0"/>
        <v>2.9588708412634245E-3</v>
      </c>
    </row>
    <row r="29" spans="2:5" ht="15.75">
      <c r="B29" s="77" t="s">
        <v>99</v>
      </c>
      <c r="C29" s="78" t="s">
        <v>100</v>
      </c>
      <c r="D29" s="43">
        <v>135351</v>
      </c>
      <c r="E29" s="82">
        <f t="shared" si="0"/>
        <v>1.7514481205101278E-2</v>
      </c>
    </row>
    <row r="30" spans="2:5" ht="15.75">
      <c r="B30" s="77" t="s">
        <v>101</v>
      </c>
      <c r="C30" s="78" t="s">
        <v>102</v>
      </c>
      <c r="D30" s="43">
        <v>41448</v>
      </c>
      <c r="E30" s="82">
        <f t="shared" si="0"/>
        <v>5.3633901263310775E-3</v>
      </c>
    </row>
    <row r="31" spans="2:5" ht="15.75">
      <c r="B31" s="77" t="s">
        <v>103</v>
      </c>
      <c r="C31" s="78" t="s">
        <v>104</v>
      </c>
      <c r="D31" s="43">
        <v>162029</v>
      </c>
      <c r="E31" s="82">
        <f t="shared" si="0"/>
        <v>2.0966626587031901E-2</v>
      </c>
    </row>
    <row r="32" spans="2:5" ht="15.75">
      <c r="B32" s="77" t="s">
        <v>105</v>
      </c>
      <c r="C32" s="78" t="s">
        <v>106</v>
      </c>
      <c r="D32" s="43">
        <v>105354</v>
      </c>
      <c r="E32" s="82">
        <f t="shared" si="0"/>
        <v>1.3632855707621221E-2</v>
      </c>
    </row>
    <row r="33" spans="2:13" ht="15.75">
      <c r="B33" s="77" t="s">
        <v>107</v>
      </c>
      <c r="C33" s="78" t="s">
        <v>108</v>
      </c>
      <c r="D33" s="43">
        <v>77678</v>
      </c>
      <c r="E33" s="82">
        <f t="shared" si="0"/>
        <v>1.0051568669975523E-2</v>
      </c>
    </row>
    <row r="34" spans="2:13" ht="15.75">
      <c r="B34" s="77" t="s">
        <v>109</v>
      </c>
      <c r="C34" s="78" t="s">
        <v>110</v>
      </c>
      <c r="D34" s="43">
        <v>173026</v>
      </c>
      <c r="E34" s="82">
        <f t="shared" si="0"/>
        <v>2.2389643408573662E-2</v>
      </c>
    </row>
    <row r="35" spans="2:13" ht="15.75">
      <c r="B35" s="77" t="s">
        <v>111</v>
      </c>
      <c r="C35" s="78" t="s">
        <v>112</v>
      </c>
      <c r="D35" s="43">
        <v>123365</v>
      </c>
      <c r="E35" s="82">
        <f t="shared" si="0"/>
        <v>1.5963487331954098E-2</v>
      </c>
    </row>
    <row r="36" spans="2:13" ht="15.75">
      <c r="B36" s="77" t="s">
        <v>113</v>
      </c>
      <c r="C36" s="78" t="s">
        <v>114</v>
      </c>
      <c r="D36" s="43">
        <v>69497</v>
      </c>
      <c r="E36" s="82">
        <f t="shared" si="0"/>
        <v>8.9929435342991446E-3</v>
      </c>
    </row>
    <row r="37" spans="2:13" ht="15.75">
      <c r="B37" s="77" t="s">
        <v>115</v>
      </c>
      <c r="C37" s="78" t="s">
        <v>116</v>
      </c>
      <c r="D37" s="43">
        <v>182433</v>
      </c>
      <c r="E37" s="82">
        <f t="shared" si="0"/>
        <v>2.3606913504076375E-2</v>
      </c>
    </row>
    <row r="38" spans="2:13" ht="15.75">
      <c r="B38" s="77" t="s">
        <v>117</v>
      </c>
      <c r="C38" s="78" t="s">
        <v>118</v>
      </c>
      <c r="D38" s="43">
        <v>170190</v>
      </c>
      <c r="E38" s="82">
        <f t="shared" si="0"/>
        <v>2.2022663713575714E-2</v>
      </c>
    </row>
    <row r="39" spans="2:13" ht="15.75">
      <c r="B39" s="77" t="s">
        <v>119</v>
      </c>
      <c r="C39" s="78" t="s">
        <v>120</v>
      </c>
      <c r="D39" s="43">
        <v>41274</v>
      </c>
      <c r="E39" s="82">
        <f t="shared" si="0"/>
        <v>5.3408744468777481E-3</v>
      </c>
    </row>
    <row r="40" spans="2:13" ht="15.75">
      <c r="B40" s="77" t="s">
        <v>121</v>
      </c>
      <c r="C40" s="78" t="s">
        <v>122</v>
      </c>
      <c r="D40" s="43">
        <v>371624</v>
      </c>
      <c r="E40" s="82">
        <f t="shared" si="0"/>
        <v>4.8088315294047008E-2</v>
      </c>
      <c r="M40" s="21"/>
    </row>
    <row r="41" spans="2:13" ht="15.75">
      <c r="B41" s="77" t="s">
        <v>123</v>
      </c>
      <c r="C41" s="78" t="s">
        <v>124</v>
      </c>
      <c r="D41" s="43">
        <v>58326</v>
      </c>
      <c r="E41" s="82">
        <f t="shared" si="0"/>
        <v>7.5474110333040544E-3</v>
      </c>
    </row>
    <row r="42" spans="2:13" ht="15.75">
      <c r="B42" s="77" t="s">
        <v>125</v>
      </c>
      <c r="C42" s="78" t="s">
        <v>126</v>
      </c>
      <c r="D42" s="43">
        <v>87474</v>
      </c>
      <c r="E42" s="82">
        <f t="shared" si="0"/>
        <v>1.1319175543106656E-2</v>
      </c>
    </row>
    <row r="43" spans="2:13" ht="15.75">
      <c r="B43" s="77" t="s">
        <v>127</v>
      </c>
      <c r="C43" s="78" t="s">
        <v>128</v>
      </c>
      <c r="D43" s="43">
        <v>108814</v>
      </c>
      <c r="E43" s="82">
        <f t="shared" si="0"/>
        <v>1.4080581287555247E-2</v>
      </c>
    </row>
    <row r="44" spans="2:13" ht="15.75">
      <c r="B44" s="77" t="s">
        <v>129</v>
      </c>
      <c r="C44" s="78" t="s">
        <v>130</v>
      </c>
      <c r="D44" s="43">
        <v>85796</v>
      </c>
      <c r="E44" s="82">
        <f t="shared" si="0"/>
        <v>1.1102041576884316E-2</v>
      </c>
    </row>
    <row r="45" spans="2:13" ht="15.75">
      <c r="B45" s="77" t="s">
        <v>131</v>
      </c>
      <c r="C45" s="78" t="s">
        <v>132</v>
      </c>
      <c r="D45" s="43">
        <v>41576</v>
      </c>
      <c r="E45" s="82">
        <f t="shared" si="0"/>
        <v>5.3799533847795041E-3</v>
      </c>
    </row>
    <row r="46" spans="2:13" ht="15.75">
      <c r="B46" s="77" t="s">
        <v>133</v>
      </c>
      <c r="C46" s="78" t="s">
        <v>134</v>
      </c>
      <c r="D46" s="43">
        <v>2514475</v>
      </c>
      <c r="E46" s="82">
        <f t="shared" si="0"/>
        <v>0.32537421318052345</v>
      </c>
    </row>
    <row r="47" spans="2:13" ht="15.75">
      <c r="B47" s="77" t="s">
        <v>135</v>
      </c>
      <c r="C47" s="78" t="s">
        <v>136</v>
      </c>
      <c r="D47" s="43">
        <v>787019</v>
      </c>
      <c r="E47" s="82">
        <f t="shared" si="0"/>
        <v>0.10184061797517271</v>
      </c>
    </row>
    <row r="48" spans="2:13" ht="16.5" thickBot="1">
      <c r="B48" s="79" t="s">
        <v>137</v>
      </c>
      <c r="C48" s="80" t="s">
        <v>45</v>
      </c>
      <c r="D48" s="39">
        <f>SUM(D5:D47)</f>
        <v>7727948</v>
      </c>
      <c r="E48" s="81">
        <f t="shared" si="0"/>
        <v>1</v>
      </c>
    </row>
    <row r="49" spans="4:4">
      <c r="D49" s="28"/>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6" sqref="I16"/>
    </sheetView>
  </sheetViews>
  <sheetFormatPr defaultRowHeight="15"/>
  <cols>
    <col min="2" max="2" width="7" customWidth="1"/>
    <col min="3" max="3" width="19.28515625" customWidth="1"/>
    <col min="4" max="4" width="30.28515625" customWidth="1"/>
    <col min="5" max="16384" width="9.140625" style="9"/>
  </cols>
  <sheetData>
    <row r="1" spans="2:4" ht="15.75" thickBot="1"/>
    <row r="2" spans="2:4" ht="58.5" customHeight="1">
      <c r="B2" s="119" t="s">
        <v>223</v>
      </c>
      <c r="C2" s="120"/>
      <c r="D2" s="121"/>
    </row>
    <row r="3" spans="2:4" ht="65.25" customHeight="1">
      <c r="B3" s="117" t="s">
        <v>46</v>
      </c>
      <c r="C3" s="118"/>
      <c r="D3" s="84" t="s">
        <v>9</v>
      </c>
    </row>
    <row r="4" spans="2:4">
      <c r="B4" s="74" t="s">
        <v>48</v>
      </c>
      <c r="C4" s="75" t="s">
        <v>188</v>
      </c>
      <c r="D4" s="85"/>
    </row>
    <row r="5" spans="2:4" ht="15.75">
      <c r="B5" s="86"/>
      <c r="C5" s="78" t="s">
        <v>189</v>
      </c>
      <c r="D5" s="87">
        <v>12735</v>
      </c>
    </row>
    <row r="6" spans="2:4" ht="15.75">
      <c r="B6" s="88" t="s">
        <v>53</v>
      </c>
      <c r="C6" s="78" t="s">
        <v>54</v>
      </c>
      <c r="D6" s="87">
        <v>75679</v>
      </c>
    </row>
    <row r="7" spans="2:4" ht="15.75">
      <c r="B7" s="88" t="s">
        <v>55</v>
      </c>
      <c r="C7" s="78" t="s">
        <v>56</v>
      </c>
      <c r="D7" s="87">
        <v>96478</v>
      </c>
    </row>
    <row r="8" spans="2:4" ht="15.75">
      <c r="B8" s="88" t="s">
        <v>57</v>
      </c>
      <c r="C8" s="78" t="s">
        <v>58</v>
      </c>
      <c r="D8" s="87">
        <v>143266</v>
      </c>
    </row>
    <row r="9" spans="2:4" ht="15.75">
      <c r="B9" s="88" t="s">
        <v>59</v>
      </c>
      <c r="C9" s="78" t="s">
        <v>60</v>
      </c>
      <c r="D9" s="87">
        <v>91652</v>
      </c>
    </row>
    <row r="10" spans="2:4" ht="15.75">
      <c r="B10" s="88" t="s">
        <v>61</v>
      </c>
      <c r="C10" s="78" t="s">
        <v>62</v>
      </c>
      <c r="D10" s="87">
        <v>128132</v>
      </c>
    </row>
    <row r="11" spans="2:4" ht="15.75">
      <c r="B11" s="88" t="s">
        <v>63</v>
      </c>
      <c r="C11" s="78" t="s">
        <v>64</v>
      </c>
      <c r="D11" s="87">
        <v>49248</v>
      </c>
    </row>
    <row r="12" spans="2:4" ht="15.75">
      <c r="B12" s="88" t="s">
        <v>65</v>
      </c>
      <c r="C12" s="78" t="s">
        <v>66</v>
      </c>
      <c r="D12" s="87">
        <v>48576</v>
      </c>
    </row>
    <row r="13" spans="2:4" ht="15.75">
      <c r="B13" s="88" t="s">
        <v>67</v>
      </c>
      <c r="C13" s="78" t="s">
        <v>68</v>
      </c>
      <c r="D13" s="87">
        <v>134944</v>
      </c>
    </row>
    <row r="14" spans="2:4" ht="15.75">
      <c r="B14" s="88" t="s">
        <v>69</v>
      </c>
      <c r="C14" s="78" t="s">
        <v>70</v>
      </c>
      <c r="D14" s="87">
        <v>54664</v>
      </c>
    </row>
    <row r="15" spans="2:4" ht="15.75">
      <c r="B15" s="88" t="s">
        <v>71</v>
      </c>
      <c r="C15" s="78" t="s">
        <v>72</v>
      </c>
      <c r="D15" s="87">
        <v>70448</v>
      </c>
    </row>
    <row r="16" spans="2:4" ht="15.75">
      <c r="B16" s="88" t="s">
        <v>73</v>
      </c>
      <c r="C16" s="78" t="s">
        <v>74</v>
      </c>
      <c r="D16" s="87">
        <v>43366</v>
      </c>
    </row>
    <row r="17" spans="2:4" ht="15.75">
      <c r="B17" s="88" t="s">
        <v>75</v>
      </c>
      <c r="C17" s="78" t="s">
        <v>76</v>
      </c>
      <c r="D17" s="87">
        <v>178364</v>
      </c>
    </row>
    <row r="18" spans="2:4" ht="15.75">
      <c r="B18" s="88" t="s">
        <v>77</v>
      </c>
      <c r="C18" s="78" t="s">
        <v>78</v>
      </c>
      <c r="D18" s="87">
        <v>143311</v>
      </c>
    </row>
    <row r="19" spans="2:4" ht="15.75">
      <c r="B19" s="88" t="s">
        <v>79</v>
      </c>
      <c r="C19" s="78" t="s">
        <v>80</v>
      </c>
      <c r="D19" s="87">
        <v>39848</v>
      </c>
    </row>
    <row r="20" spans="2:4" ht="15.75">
      <c r="B20" s="88" t="s">
        <v>81</v>
      </c>
      <c r="C20" s="78" t="s">
        <v>82</v>
      </c>
      <c r="D20" s="87">
        <v>86924</v>
      </c>
    </row>
    <row r="21" spans="2:4" ht="15.75">
      <c r="B21" s="88" t="s">
        <v>83</v>
      </c>
      <c r="C21" s="78" t="s">
        <v>84</v>
      </c>
      <c r="D21" s="87">
        <v>107015</v>
      </c>
    </row>
    <row r="22" spans="2:4" ht="15.75">
      <c r="B22" s="88" t="s">
        <v>85</v>
      </c>
      <c r="C22" s="78" t="s">
        <v>86</v>
      </c>
      <c r="D22" s="87">
        <v>86716</v>
      </c>
    </row>
    <row r="23" spans="2:4" ht="15.75">
      <c r="B23" s="88" t="s">
        <v>87</v>
      </c>
      <c r="C23" s="78" t="s">
        <v>88</v>
      </c>
      <c r="D23" s="87">
        <v>65856</v>
      </c>
    </row>
    <row r="24" spans="2:4" ht="15.75">
      <c r="B24" s="88" t="s">
        <v>89</v>
      </c>
      <c r="C24" s="78" t="s">
        <v>90</v>
      </c>
      <c r="D24" s="87">
        <v>57997</v>
      </c>
    </row>
    <row r="25" spans="2:4" ht="15.75">
      <c r="B25" s="88" t="s">
        <v>91</v>
      </c>
      <c r="C25" s="78" t="s">
        <v>92</v>
      </c>
      <c r="D25" s="87">
        <v>80737</v>
      </c>
    </row>
    <row r="26" spans="2:4" ht="15.75">
      <c r="B26" s="88" t="s">
        <v>93</v>
      </c>
      <c r="C26" s="78" t="s">
        <v>94</v>
      </c>
      <c r="D26" s="87">
        <v>46753</v>
      </c>
    </row>
    <row r="27" spans="2:4" ht="15.75">
      <c r="B27" s="88" t="s">
        <v>95</v>
      </c>
      <c r="C27" s="78" t="s">
        <v>96</v>
      </c>
      <c r="D27" s="87">
        <v>139182</v>
      </c>
    </row>
    <row r="28" spans="2:4" ht="15.75">
      <c r="B28" s="88" t="s">
        <v>97</v>
      </c>
      <c r="C28" s="78" t="s">
        <v>98</v>
      </c>
      <c r="D28" s="87">
        <v>43905</v>
      </c>
    </row>
    <row r="29" spans="2:4" ht="15.75">
      <c r="B29" s="88" t="s">
        <v>99</v>
      </c>
      <c r="C29" s="78" t="s">
        <v>100</v>
      </c>
      <c r="D29" s="87">
        <v>84963</v>
      </c>
    </row>
    <row r="30" spans="2:4" ht="15.75">
      <c r="B30" s="88" t="s">
        <v>101</v>
      </c>
      <c r="C30" s="78" t="s">
        <v>102</v>
      </c>
      <c r="D30" s="87">
        <v>37747</v>
      </c>
    </row>
    <row r="31" spans="2:4" ht="15.75">
      <c r="B31" s="88" t="s">
        <v>103</v>
      </c>
      <c r="C31" s="78" t="s">
        <v>104</v>
      </c>
      <c r="D31" s="87">
        <v>109072</v>
      </c>
    </row>
    <row r="32" spans="2:4" ht="15.75">
      <c r="B32" s="88" t="s">
        <v>105</v>
      </c>
      <c r="C32" s="78" t="s">
        <v>106</v>
      </c>
      <c r="D32" s="87">
        <v>68058</v>
      </c>
    </row>
    <row r="33" spans="2:12" ht="15.75">
      <c r="B33" s="88" t="s">
        <v>107</v>
      </c>
      <c r="C33" s="78" t="s">
        <v>108</v>
      </c>
      <c r="D33" s="87">
        <v>64543</v>
      </c>
    </row>
    <row r="34" spans="2:12" ht="15.75">
      <c r="B34" s="88" t="s">
        <v>109</v>
      </c>
      <c r="C34" s="78" t="s">
        <v>110</v>
      </c>
      <c r="D34" s="87">
        <v>161530</v>
      </c>
    </row>
    <row r="35" spans="2:12" ht="15.75">
      <c r="B35" s="88" t="s">
        <v>111</v>
      </c>
      <c r="C35" s="78" t="s">
        <v>112</v>
      </c>
      <c r="D35" s="87">
        <v>63817</v>
      </c>
    </row>
    <row r="36" spans="2:12" ht="15.75">
      <c r="B36" s="88" t="s">
        <v>113</v>
      </c>
      <c r="C36" s="78" t="s">
        <v>114</v>
      </c>
      <c r="D36" s="87">
        <v>42796</v>
      </c>
    </row>
    <row r="37" spans="2:12" ht="15.75">
      <c r="B37" s="88" t="s">
        <v>115</v>
      </c>
      <c r="C37" s="78" t="s">
        <v>116</v>
      </c>
      <c r="D37" s="87">
        <v>99318</v>
      </c>
    </row>
    <row r="38" spans="2:12" ht="15.75">
      <c r="B38" s="88" t="s">
        <v>117</v>
      </c>
      <c r="C38" s="78" t="s">
        <v>118</v>
      </c>
      <c r="D38" s="87">
        <v>90563</v>
      </c>
    </row>
    <row r="39" spans="2:12" ht="15.75">
      <c r="B39" s="88" t="s">
        <v>119</v>
      </c>
      <c r="C39" s="78" t="s">
        <v>120</v>
      </c>
      <c r="D39" s="87">
        <v>52372</v>
      </c>
    </row>
    <row r="40" spans="2:12" ht="15.75">
      <c r="B40" s="88" t="s">
        <v>121</v>
      </c>
      <c r="C40" s="78" t="s">
        <v>122</v>
      </c>
      <c r="D40" s="87">
        <v>172452</v>
      </c>
    </row>
    <row r="41" spans="2:12" ht="15.75">
      <c r="B41" s="88" t="s">
        <v>123</v>
      </c>
      <c r="C41" s="78" t="s">
        <v>124</v>
      </c>
      <c r="D41" s="87">
        <v>35855</v>
      </c>
    </row>
    <row r="42" spans="2:12" ht="15.75">
      <c r="B42" s="88" t="s">
        <v>125</v>
      </c>
      <c r="C42" s="78" t="s">
        <v>126</v>
      </c>
      <c r="D42" s="87">
        <v>49491</v>
      </c>
    </row>
    <row r="43" spans="2:12" ht="15.75">
      <c r="B43" s="88" t="s">
        <v>127</v>
      </c>
      <c r="C43" s="78" t="s">
        <v>128</v>
      </c>
      <c r="D43" s="87">
        <v>67639</v>
      </c>
    </row>
    <row r="44" spans="2:12" ht="15.75">
      <c r="B44" s="88" t="s">
        <v>129</v>
      </c>
      <c r="C44" s="78" t="s">
        <v>130</v>
      </c>
      <c r="D44" s="87">
        <v>45477</v>
      </c>
      <c r="L44" s="21"/>
    </row>
    <row r="45" spans="2:12" ht="15.75">
      <c r="B45" s="88" t="s">
        <v>131</v>
      </c>
      <c r="C45" s="78" t="s">
        <v>132</v>
      </c>
      <c r="D45" s="87">
        <v>49970</v>
      </c>
    </row>
    <row r="46" spans="2:12" ht="15.75">
      <c r="B46" s="88" t="s">
        <v>133</v>
      </c>
      <c r="C46" s="78" t="s">
        <v>134</v>
      </c>
      <c r="D46" s="87">
        <v>64637</v>
      </c>
    </row>
    <row r="47" spans="2:12" ht="15.75">
      <c r="B47" s="88">
        <v>421</v>
      </c>
      <c r="C47" s="78" t="s">
        <v>134</v>
      </c>
      <c r="D47" s="87">
        <v>93083</v>
      </c>
    </row>
    <row r="48" spans="2:12" ht="15.75">
      <c r="B48" s="88">
        <v>431</v>
      </c>
      <c r="C48" s="78" t="s">
        <v>134</v>
      </c>
      <c r="D48" s="87">
        <v>122286</v>
      </c>
    </row>
    <row r="49" spans="2:4" ht="15.75">
      <c r="B49" s="88">
        <v>441</v>
      </c>
      <c r="C49" s="78" t="s">
        <v>134</v>
      </c>
      <c r="D49" s="87">
        <v>92967</v>
      </c>
    </row>
    <row r="50" spans="2:4" ht="15.75">
      <c r="B50" s="88">
        <v>451</v>
      </c>
      <c r="C50" s="78" t="s">
        <v>134</v>
      </c>
      <c r="D50" s="87">
        <v>76282</v>
      </c>
    </row>
    <row r="51" spans="2:4" ht="15.75">
      <c r="B51" s="88">
        <v>461</v>
      </c>
      <c r="C51" s="78" t="s">
        <v>134</v>
      </c>
      <c r="D51" s="87">
        <v>112417</v>
      </c>
    </row>
    <row r="52" spans="2:4" ht="15.75">
      <c r="B52" s="88" t="s">
        <v>135</v>
      </c>
      <c r="C52" s="78" t="s">
        <v>136</v>
      </c>
      <c r="D52" s="87">
        <v>135557</v>
      </c>
    </row>
    <row r="53" spans="2:4" ht="16.5" thickBot="1">
      <c r="B53" s="79" t="s">
        <v>137</v>
      </c>
      <c r="C53" s="80" t="s">
        <v>45</v>
      </c>
      <c r="D53" s="83">
        <f>SUM(D5:D52)</f>
        <v>4018688</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1"/>
  <sheetViews>
    <sheetView workbookViewId="0">
      <selection activeCell="C21" sqref="C21"/>
    </sheetView>
  </sheetViews>
  <sheetFormatPr defaultRowHeight="12.75"/>
  <cols>
    <col min="1" max="1" width="12.140625" customWidth="1"/>
    <col min="2" max="2" width="31" customWidth="1"/>
    <col min="3" max="3" width="32.85546875" customWidth="1"/>
  </cols>
  <sheetData>
    <row r="1" spans="2:3" ht="16.5" thickBot="1">
      <c r="B1" s="113"/>
      <c r="C1" s="113"/>
    </row>
    <row r="2" spans="2:3" ht="39.75" customHeight="1">
      <c r="B2" s="114" t="s">
        <v>224</v>
      </c>
      <c r="C2" s="116"/>
    </row>
    <row r="3" spans="2:3">
      <c r="B3" s="74" t="s">
        <v>186</v>
      </c>
      <c r="C3" s="85" t="s">
        <v>47</v>
      </c>
    </row>
    <row r="4" spans="2:3" ht="15">
      <c r="B4" s="89" t="s">
        <v>16</v>
      </c>
      <c r="C4" s="44">
        <v>103859</v>
      </c>
    </row>
    <row r="5" spans="2:3" ht="15">
      <c r="B5" s="89" t="s">
        <v>20</v>
      </c>
      <c r="C5" s="44">
        <v>103562</v>
      </c>
    </row>
    <row r="6" spans="2:3" ht="15">
      <c r="B6" s="89" t="s">
        <v>39</v>
      </c>
      <c r="C6" s="44">
        <v>103226</v>
      </c>
    </row>
    <row r="7" spans="2:3" ht="15">
      <c r="B7" s="89" t="s">
        <v>38</v>
      </c>
      <c r="C7" s="44">
        <v>102938</v>
      </c>
    </row>
    <row r="8" spans="2:3" ht="15">
      <c r="B8" s="89" t="s">
        <v>37</v>
      </c>
      <c r="C8" s="44">
        <v>102635</v>
      </c>
    </row>
    <row r="9" spans="2:3" ht="15">
      <c r="B9" s="89" t="s">
        <v>32</v>
      </c>
      <c r="C9" s="44">
        <v>102293</v>
      </c>
    </row>
    <row r="10" spans="2:3" ht="15">
      <c r="B10" s="89" t="s">
        <v>15</v>
      </c>
      <c r="C10" s="44">
        <v>101949</v>
      </c>
    </row>
    <row r="11" spans="2:3" ht="15.75" thickBot="1">
      <c r="B11" s="90" t="s">
        <v>10</v>
      </c>
      <c r="C11" s="73">
        <v>101653</v>
      </c>
    </row>
  </sheetData>
  <mergeCells count="2">
    <mergeCell ref="B1:C1"/>
    <mergeCell ref="B2:C2"/>
  </mergeCells>
  <phoneticPr fontId="16" type="noConversion"/>
  <pageMargins left="0.55118110236220474" right="0.55118110236220474" top="1.1811023622047245"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G24" sqref="G24"/>
    </sheetView>
  </sheetViews>
  <sheetFormatPr defaultColWidth="11.42578125" defaultRowHeight="12.75"/>
  <cols>
    <col min="2" max="2" width="5" customWidth="1"/>
    <col min="3" max="3" width="18.28515625" style="7" customWidth="1"/>
    <col min="4" max="4" width="24.5703125" customWidth="1"/>
    <col min="5" max="6" width="13.85546875" bestFit="1" customWidth="1"/>
  </cols>
  <sheetData>
    <row r="1" spans="2:8" ht="13.5" thickBot="1"/>
    <row r="2" spans="2:8" ht="56.25" customHeight="1">
      <c r="B2" s="92" t="s">
        <v>225</v>
      </c>
      <c r="C2" s="93"/>
      <c r="D2" s="93"/>
      <c r="E2" s="93"/>
      <c r="F2" s="94"/>
    </row>
    <row r="3" spans="2:8" ht="23.25" customHeight="1">
      <c r="B3" s="97" t="s">
        <v>44</v>
      </c>
      <c r="C3" s="91" t="s">
        <v>165</v>
      </c>
      <c r="D3" s="91" t="s">
        <v>138</v>
      </c>
      <c r="E3" s="91" t="s">
        <v>140</v>
      </c>
      <c r="F3" s="101"/>
    </row>
    <row r="4" spans="2:8">
      <c r="B4" s="97"/>
      <c r="C4" s="91"/>
      <c r="D4" s="91"/>
      <c r="E4" s="36" t="s">
        <v>171</v>
      </c>
      <c r="F4" s="47" t="s">
        <v>172</v>
      </c>
    </row>
    <row r="5" spans="2:8" ht="15">
      <c r="B5" s="41">
        <f>k_total_tec_0821!B6</f>
        <v>1</v>
      </c>
      <c r="C5" s="42" t="str">
        <f>k_total_tec_0821!C6</f>
        <v>METROPOLITAN LIFE</v>
      </c>
      <c r="D5" s="43">
        <f t="shared" ref="D5:D11" si="0">E5+F5</f>
        <v>1080954</v>
      </c>
      <c r="E5" s="43">
        <v>516361</v>
      </c>
      <c r="F5" s="44">
        <v>564593</v>
      </c>
      <c r="G5" s="4"/>
      <c r="H5" s="4"/>
    </row>
    <row r="6" spans="2:8" ht="15">
      <c r="B6" s="45">
        <f>k_total_tec_0821!B7</f>
        <v>2</v>
      </c>
      <c r="C6" s="42" t="str">
        <f>k_total_tec_0821!C7</f>
        <v>AZT VIITORUL TAU</v>
      </c>
      <c r="D6" s="43">
        <f t="shared" si="0"/>
        <v>1625645</v>
      </c>
      <c r="E6" s="43">
        <v>776734</v>
      </c>
      <c r="F6" s="44">
        <v>848911</v>
      </c>
      <c r="G6" s="4"/>
      <c r="H6" s="4"/>
    </row>
    <row r="7" spans="2:8" ht="15">
      <c r="B7" s="45">
        <f>k_total_tec_0821!B8</f>
        <v>3</v>
      </c>
      <c r="C7" s="46" t="str">
        <f>k_total_tec_0821!C8</f>
        <v>BCR</v>
      </c>
      <c r="D7" s="43">
        <f t="shared" si="0"/>
        <v>704828</v>
      </c>
      <c r="E7" s="43">
        <v>332495</v>
      </c>
      <c r="F7" s="44">
        <v>372333</v>
      </c>
      <c r="G7" s="4"/>
      <c r="H7" s="4"/>
    </row>
    <row r="8" spans="2:8" ht="15">
      <c r="B8" s="45">
        <f>k_total_tec_0821!B9</f>
        <v>4</v>
      </c>
      <c r="C8" s="46" t="str">
        <f>k_total_tec_0821!C9</f>
        <v>BRD</v>
      </c>
      <c r="D8" s="43">
        <f t="shared" si="0"/>
        <v>493385</v>
      </c>
      <c r="E8" s="43">
        <v>231914</v>
      </c>
      <c r="F8" s="44">
        <v>261471</v>
      </c>
      <c r="G8" s="4"/>
      <c r="H8" s="4"/>
    </row>
    <row r="9" spans="2:8" ht="15">
      <c r="B9" s="45">
        <f>k_total_tec_0821!B10</f>
        <v>5</v>
      </c>
      <c r="C9" s="46" t="str">
        <f>k_total_tec_0821!C10</f>
        <v>VITAL</v>
      </c>
      <c r="D9" s="43">
        <f t="shared" si="0"/>
        <v>969903</v>
      </c>
      <c r="E9" s="43">
        <v>455860</v>
      </c>
      <c r="F9" s="44">
        <v>514043</v>
      </c>
      <c r="G9" s="4"/>
      <c r="H9" s="4"/>
    </row>
    <row r="10" spans="2:8" ht="15">
      <c r="B10" s="45">
        <f>k_total_tec_0821!B11</f>
        <v>6</v>
      </c>
      <c r="C10" s="46" t="str">
        <f>k_total_tec_0821!C11</f>
        <v>ARIPI</v>
      </c>
      <c r="D10" s="43">
        <f t="shared" si="0"/>
        <v>805011</v>
      </c>
      <c r="E10" s="43">
        <v>380540</v>
      </c>
      <c r="F10" s="44">
        <v>424471</v>
      </c>
      <c r="G10" s="4"/>
      <c r="H10" s="4"/>
    </row>
    <row r="11" spans="2:8" ht="15">
      <c r="B11" s="45">
        <f>k_total_tec_0821!B12</f>
        <v>7</v>
      </c>
      <c r="C11" s="46" t="s">
        <v>194</v>
      </c>
      <c r="D11" s="43">
        <f t="shared" si="0"/>
        <v>2048222</v>
      </c>
      <c r="E11" s="43">
        <v>1014381</v>
      </c>
      <c r="F11" s="44">
        <v>1033841</v>
      </c>
      <c r="G11" s="4"/>
      <c r="H11" s="4"/>
    </row>
    <row r="12" spans="2:8" ht="15.75" thickBot="1">
      <c r="B12" s="122" t="s">
        <v>45</v>
      </c>
      <c r="C12" s="123"/>
      <c r="D12" s="39">
        <f>SUM(D5:D11)</f>
        <v>7727948</v>
      </c>
      <c r="E12" s="39">
        <f>SUM(E5:E11)</f>
        <v>3708285</v>
      </c>
      <c r="F12" s="40">
        <f>SUM(F5:F11)</f>
        <v>4019663</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41" sqref="Q41"/>
    </sheetView>
  </sheetViews>
  <sheetFormatPr defaultRowHeight="12.75"/>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F20" sqref="F20"/>
    </sheetView>
  </sheetViews>
  <sheetFormatPr defaultColWidth="11.42578125" defaultRowHeight="12.75"/>
  <cols>
    <col min="2" max="2" width="4.85546875" customWidth="1"/>
    <col min="3" max="3" width="18.710937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4" customHeight="1">
      <c r="B2" s="92" t="s">
        <v>226</v>
      </c>
      <c r="C2" s="93"/>
      <c r="D2" s="93"/>
      <c r="E2" s="93"/>
      <c r="F2" s="93"/>
      <c r="G2" s="93"/>
      <c r="H2" s="93"/>
      <c r="I2" s="93"/>
      <c r="J2" s="93"/>
      <c r="K2" s="93"/>
      <c r="L2" s="93"/>
      <c r="M2" s="93"/>
      <c r="N2" s="93"/>
      <c r="O2" s="93"/>
      <c r="P2" s="94"/>
    </row>
    <row r="3" spans="2:16" ht="23.25" customHeight="1">
      <c r="B3" s="97" t="s">
        <v>44</v>
      </c>
      <c r="C3" s="91" t="s">
        <v>165</v>
      </c>
      <c r="D3" s="91" t="s">
        <v>138</v>
      </c>
      <c r="E3" s="124"/>
      <c r="F3" s="125"/>
      <c r="G3" s="125"/>
      <c r="H3" s="126"/>
      <c r="I3" s="91" t="s">
        <v>140</v>
      </c>
      <c r="J3" s="91"/>
      <c r="K3" s="91"/>
      <c r="L3" s="91"/>
      <c r="M3" s="91"/>
      <c r="N3" s="91"/>
      <c r="O3" s="91"/>
      <c r="P3" s="101"/>
    </row>
    <row r="4" spans="2:16" ht="23.25" customHeight="1">
      <c r="B4" s="97"/>
      <c r="C4" s="91"/>
      <c r="D4" s="91"/>
      <c r="E4" s="91" t="s">
        <v>45</v>
      </c>
      <c r="F4" s="91"/>
      <c r="G4" s="91"/>
      <c r="H4" s="91"/>
      <c r="I4" s="91" t="s">
        <v>173</v>
      </c>
      <c r="J4" s="91"/>
      <c r="K4" s="91"/>
      <c r="L4" s="91"/>
      <c r="M4" s="91" t="s">
        <v>174</v>
      </c>
      <c r="N4" s="91"/>
      <c r="O4" s="91"/>
      <c r="P4" s="101"/>
    </row>
    <row r="5" spans="2:16" ht="47.25" customHeight="1">
      <c r="B5" s="97"/>
      <c r="C5" s="91"/>
      <c r="D5" s="91"/>
      <c r="E5" s="36" t="s">
        <v>175</v>
      </c>
      <c r="F5" s="36" t="s">
        <v>176</v>
      </c>
      <c r="G5" s="36" t="s">
        <v>191</v>
      </c>
      <c r="H5" s="36" t="s">
        <v>190</v>
      </c>
      <c r="I5" s="36" t="s">
        <v>175</v>
      </c>
      <c r="J5" s="36" t="s">
        <v>176</v>
      </c>
      <c r="K5" s="36" t="s">
        <v>191</v>
      </c>
      <c r="L5" s="36" t="s">
        <v>190</v>
      </c>
      <c r="M5" s="36" t="s">
        <v>175</v>
      </c>
      <c r="N5" s="36" t="s">
        <v>176</v>
      </c>
      <c r="O5" s="36" t="s">
        <v>191</v>
      </c>
      <c r="P5" s="47" t="s">
        <v>190</v>
      </c>
    </row>
    <row r="6" spans="2:16" ht="18" hidden="1" customHeight="1">
      <c r="B6" s="30"/>
      <c r="C6" s="16"/>
      <c r="D6" s="17" t="s">
        <v>177</v>
      </c>
      <c r="E6" s="17" t="s">
        <v>178</v>
      </c>
      <c r="F6" s="17" t="s">
        <v>179</v>
      </c>
      <c r="G6" s="17"/>
      <c r="H6" s="17" t="s">
        <v>180</v>
      </c>
      <c r="I6" s="17" t="s">
        <v>178</v>
      </c>
      <c r="J6" s="17" t="s">
        <v>179</v>
      </c>
      <c r="K6" s="17"/>
      <c r="L6" s="17" t="s">
        <v>180</v>
      </c>
      <c r="M6" s="17" t="s">
        <v>181</v>
      </c>
      <c r="N6" s="17" t="s">
        <v>182</v>
      </c>
      <c r="O6" s="17"/>
      <c r="P6" s="18" t="s">
        <v>183</v>
      </c>
    </row>
    <row r="7" spans="2:16" ht="15">
      <c r="B7" s="41">
        <f>k_total_tec_0821!B6</f>
        <v>1</v>
      </c>
      <c r="C7" s="42" t="str">
        <f>k_total_tec_0821!C6</f>
        <v>METROPOLITAN LIFE</v>
      </c>
      <c r="D7" s="43">
        <f>SUM(E7+F7+G7+H7)</f>
        <v>1080954</v>
      </c>
      <c r="E7" s="43">
        <f>I7+M7</f>
        <v>103293</v>
      </c>
      <c r="F7" s="43">
        <f>J7+N7</f>
        <v>344066</v>
      </c>
      <c r="G7" s="43">
        <f>K7+O7</f>
        <v>370359</v>
      </c>
      <c r="H7" s="43">
        <f>L7+P7</f>
        <v>263236</v>
      </c>
      <c r="I7" s="43">
        <v>47333</v>
      </c>
      <c r="J7" s="43">
        <v>161504</v>
      </c>
      <c r="K7" s="43">
        <v>173387</v>
      </c>
      <c r="L7" s="43">
        <v>134137</v>
      </c>
      <c r="M7" s="43">
        <v>55960</v>
      </c>
      <c r="N7" s="43">
        <v>182562</v>
      </c>
      <c r="O7" s="43">
        <v>196972</v>
      </c>
      <c r="P7" s="44">
        <v>129099</v>
      </c>
    </row>
    <row r="8" spans="2:16" ht="15">
      <c r="B8" s="45">
        <f>k_total_tec_0821!B7</f>
        <v>2</v>
      </c>
      <c r="C8" s="42" t="str">
        <f>k_total_tec_0821!C7</f>
        <v>AZT VIITORUL TAU</v>
      </c>
      <c r="D8" s="43">
        <f t="shared" ref="D8:D13" si="0">SUM(E8+F8+G8+H8)</f>
        <v>1625645</v>
      </c>
      <c r="E8" s="43">
        <f t="shared" ref="E8:E13" si="1">I8+M8</f>
        <v>103021</v>
      </c>
      <c r="F8" s="43">
        <f t="shared" ref="F8:F13" si="2">J8+N8</f>
        <v>333328</v>
      </c>
      <c r="G8" s="43">
        <f t="shared" ref="G8:G13" si="3">K8+O8</f>
        <v>654771</v>
      </c>
      <c r="H8" s="43">
        <f t="shared" ref="H8:H13" si="4">L8+P8</f>
        <v>534525</v>
      </c>
      <c r="I8" s="43">
        <v>47197</v>
      </c>
      <c r="J8" s="43">
        <v>154901</v>
      </c>
      <c r="K8" s="43">
        <v>307244</v>
      </c>
      <c r="L8" s="43">
        <v>267392</v>
      </c>
      <c r="M8" s="43">
        <v>55824</v>
      </c>
      <c r="N8" s="43">
        <v>178427</v>
      </c>
      <c r="O8" s="43">
        <v>347527</v>
      </c>
      <c r="P8" s="44">
        <v>267133</v>
      </c>
    </row>
    <row r="9" spans="2:16" ht="15">
      <c r="B9" s="45">
        <f>k_total_tec_0821!B8</f>
        <v>3</v>
      </c>
      <c r="C9" s="46" t="str">
        <f>k_total_tec_0821!C8</f>
        <v>BCR</v>
      </c>
      <c r="D9" s="43">
        <f t="shared" si="0"/>
        <v>704828</v>
      </c>
      <c r="E9" s="43">
        <f t="shared" si="1"/>
        <v>107188</v>
      </c>
      <c r="F9" s="43">
        <f t="shared" si="2"/>
        <v>289473</v>
      </c>
      <c r="G9" s="43">
        <f t="shared" si="3"/>
        <v>176605</v>
      </c>
      <c r="H9" s="43">
        <f t="shared" si="4"/>
        <v>131562</v>
      </c>
      <c r="I9" s="43">
        <v>48968</v>
      </c>
      <c r="J9" s="43">
        <v>137496</v>
      </c>
      <c r="K9" s="43">
        <v>81560</v>
      </c>
      <c r="L9" s="43">
        <v>64471</v>
      </c>
      <c r="M9" s="43">
        <v>58220</v>
      </c>
      <c r="N9" s="43">
        <v>151977</v>
      </c>
      <c r="O9" s="43">
        <v>95045</v>
      </c>
      <c r="P9" s="44">
        <v>67091</v>
      </c>
    </row>
    <row r="10" spans="2:16" ht="15">
      <c r="B10" s="45">
        <f>k_total_tec_0821!B9</f>
        <v>4</v>
      </c>
      <c r="C10" s="46" t="str">
        <f>k_total_tec_0821!C9</f>
        <v>BRD</v>
      </c>
      <c r="D10" s="43">
        <f t="shared" si="0"/>
        <v>493385</v>
      </c>
      <c r="E10" s="43">
        <f t="shared" si="1"/>
        <v>111760</v>
      </c>
      <c r="F10" s="43">
        <f t="shared" si="2"/>
        <v>224157</v>
      </c>
      <c r="G10" s="43">
        <f t="shared" si="3"/>
        <v>105740</v>
      </c>
      <c r="H10" s="43">
        <f t="shared" si="4"/>
        <v>51728</v>
      </c>
      <c r="I10" s="43">
        <v>51183</v>
      </c>
      <c r="J10" s="43">
        <v>107134</v>
      </c>
      <c r="K10" s="43">
        <v>48748</v>
      </c>
      <c r="L10" s="43">
        <v>24849</v>
      </c>
      <c r="M10" s="43">
        <v>60577</v>
      </c>
      <c r="N10" s="43">
        <v>117023</v>
      </c>
      <c r="O10" s="43">
        <v>56992</v>
      </c>
      <c r="P10" s="44">
        <v>26879</v>
      </c>
    </row>
    <row r="11" spans="2:16" ht="15">
      <c r="B11" s="45">
        <f>k_total_tec_0821!B10</f>
        <v>5</v>
      </c>
      <c r="C11" s="46" t="str">
        <f>k_total_tec_0821!C10</f>
        <v>VITAL</v>
      </c>
      <c r="D11" s="43">
        <f t="shared" si="0"/>
        <v>969903</v>
      </c>
      <c r="E11" s="43">
        <f t="shared" si="1"/>
        <v>103153</v>
      </c>
      <c r="F11" s="43">
        <f t="shared" si="2"/>
        <v>364438</v>
      </c>
      <c r="G11" s="43">
        <f t="shared" si="3"/>
        <v>305652</v>
      </c>
      <c r="H11" s="43">
        <f t="shared" si="4"/>
        <v>196660</v>
      </c>
      <c r="I11" s="43">
        <v>47250</v>
      </c>
      <c r="J11" s="43">
        <v>171378</v>
      </c>
      <c r="K11" s="43">
        <v>139005</v>
      </c>
      <c r="L11" s="43">
        <v>98227</v>
      </c>
      <c r="M11" s="43">
        <v>55903</v>
      </c>
      <c r="N11" s="43">
        <v>193060</v>
      </c>
      <c r="O11" s="43">
        <v>166647</v>
      </c>
      <c r="P11" s="44">
        <v>98433</v>
      </c>
    </row>
    <row r="12" spans="2:16" ht="15">
      <c r="B12" s="45">
        <f>k_total_tec_0821!B11</f>
        <v>6</v>
      </c>
      <c r="C12" s="46" t="str">
        <f>k_total_tec_0821!C11</f>
        <v>ARIPI</v>
      </c>
      <c r="D12" s="43">
        <f t="shared" si="0"/>
        <v>805011</v>
      </c>
      <c r="E12" s="43">
        <f t="shared" si="1"/>
        <v>102842</v>
      </c>
      <c r="F12" s="43">
        <f t="shared" si="2"/>
        <v>273324</v>
      </c>
      <c r="G12" s="43">
        <f t="shared" si="3"/>
        <v>254616</v>
      </c>
      <c r="H12" s="43">
        <f t="shared" si="4"/>
        <v>174229</v>
      </c>
      <c r="I12" s="43">
        <v>47109</v>
      </c>
      <c r="J12" s="43">
        <v>128566</v>
      </c>
      <c r="K12" s="43">
        <v>117139</v>
      </c>
      <c r="L12" s="43">
        <v>87726</v>
      </c>
      <c r="M12" s="43">
        <v>55733</v>
      </c>
      <c r="N12" s="43">
        <v>144758</v>
      </c>
      <c r="O12" s="43">
        <v>137477</v>
      </c>
      <c r="P12" s="44">
        <v>86503</v>
      </c>
    </row>
    <row r="13" spans="2:16" ht="15">
      <c r="B13" s="45">
        <f>k_total_tec_0821!B12</f>
        <v>7</v>
      </c>
      <c r="C13" s="46" t="s">
        <v>194</v>
      </c>
      <c r="D13" s="43">
        <f t="shared" si="0"/>
        <v>2048222</v>
      </c>
      <c r="E13" s="43">
        <f t="shared" si="1"/>
        <v>110137</v>
      </c>
      <c r="F13" s="43">
        <f t="shared" si="2"/>
        <v>373478</v>
      </c>
      <c r="G13" s="43">
        <f t="shared" si="3"/>
        <v>847860</v>
      </c>
      <c r="H13" s="43">
        <f t="shared" si="4"/>
        <v>716747</v>
      </c>
      <c r="I13" s="43">
        <v>50760</v>
      </c>
      <c r="J13" s="43">
        <v>175436</v>
      </c>
      <c r="K13" s="43">
        <v>418721</v>
      </c>
      <c r="L13" s="43">
        <v>369464</v>
      </c>
      <c r="M13" s="43">
        <v>59377</v>
      </c>
      <c r="N13" s="43">
        <v>198042</v>
      </c>
      <c r="O13" s="43">
        <v>429139</v>
      </c>
      <c r="P13" s="44">
        <v>347283</v>
      </c>
    </row>
    <row r="14" spans="2:16" ht="15.75" thickBot="1">
      <c r="B14" s="103" t="s">
        <v>45</v>
      </c>
      <c r="C14" s="104"/>
      <c r="D14" s="39">
        <f t="shared" ref="D14:P14" si="5">SUM(D7:D13)</f>
        <v>7727948</v>
      </c>
      <c r="E14" s="39">
        <f t="shared" si="5"/>
        <v>741394</v>
      </c>
      <c r="F14" s="39">
        <f t="shared" si="5"/>
        <v>2202264</v>
      </c>
      <c r="G14" s="39">
        <f t="shared" si="5"/>
        <v>2715603</v>
      </c>
      <c r="H14" s="39">
        <f t="shared" si="5"/>
        <v>2068687</v>
      </c>
      <c r="I14" s="39">
        <f t="shared" si="5"/>
        <v>339800</v>
      </c>
      <c r="J14" s="39">
        <f t="shared" si="5"/>
        <v>1036415</v>
      </c>
      <c r="K14" s="39">
        <f t="shared" si="5"/>
        <v>1285804</v>
      </c>
      <c r="L14" s="39">
        <f t="shared" si="5"/>
        <v>1046266</v>
      </c>
      <c r="M14" s="39">
        <f t="shared" si="5"/>
        <v>401594</v>
      </c>
      <c r="N14" s="39">
        <f t="shared" si="5"/>
        <v>1165849</v>
      </c>
      <c r="O14" s="39">
        <f t="shared" si="5"/>
        <v>1429799</v>
      </c>
      <c r="P14" s="40">
        <f t="shared" si="5"/>
        <v>1022421</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I37" sqref="I37"/>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N4" sqref="N4"/>
    </sheetView>
  </sheetViews>
  <sheetFormatPr defaultRowHeight="12.75"/>
  <cols>
    <col min="2" max="2" width="4.85546875" customWidth="1"/>
    <col min="3" max="3" width="18" bestFit="1"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39.75" customHeight="1">
      <c r="B2" s="92" t="s">
        <v>197</v>
      </c>
      <c r="C2" s="93"/>
      <c r="D2" s="93"/>
      <c r="E2" s="93"/>
      <c r="F2" s="93"/>
      <c r="G2" s="93"/>
      <c r="H2" s="93"/>
      <c r="I2" s="93"/>
      <c r="J2" s="93"/>
      <c r="K2" s="94"/>
    </row>
    <row r="3" spans="2:11" ht="69.75" customHeight="1">
      <c r="B3" s="97" t="s">
        <v>44</v>
      </c>
      <c r="C3" s="91" t="s">
        <v>165</v>
      </c>
      <c r="D3" s="91" t="s">
        <v>196</v>
      </c>
      <c r="E3" s="91" t="s">
        <v>139</v>
      </c>
      <c r="F3" s="91"/>
      <c r="G3" s="91" t="s">
        <v>200</v>
      </c>
      <c r="H3" s="91"/>
      <c r="I3" s="91"/>
      <c r="J3" s="91" t="s">
        <v>140</v>
      </c>
      <c r="K3" s="101"/>
    </row>
    <row r="4" spans="2:11" ht="119.25" customHeight="1">
      <c r="B4" s="97" t="s">
        <v>44</v>
      </c>
      <c r="C4" s="91"/>
      <c r="D4" s="91"/>
      <c r="E4" s="36" t="s">
        <v>50</v>
      </c>
      <c r="F4" s="36" t="s">
        <v>141</v>
      </c>
      <c r="G4" s="36" t="s">
        <v>50</v>
      </c>
      <c r="H4" s="36" t="s">
        <v>142</v>
      </c>
      <c r="I4" s="36" t="s">
        <v>141</v>
      </c>
      <c r="J4" s="36" t="s">
        <v>201</v>
      </c>
      <c r="K4" s="47" t="s">
        <v>202</v>
      </c>
    </row>
    <row r="5" spans="2:11" hidden="1">
      <c r="B5" s="26"/>
      <c r="C5" s="24"/>
      <c r="D5" s="25" t="s">
        <v>143</v>
      </c>
      <c r="E5" s="25" t="s">
        <v>144</v>
      </c>
      <c r="F5" s="24"/>
      <c r="G5" s="25" t="s">
        <v>145</v>
      </c>
      <c r="H5" s="24"/>
      <c r="I5" s="24"/>
      <c r="J5" s="25" t="s">
        <v>146</v>
      </c>
      <c r="K5" s="27" t="s">
        <v>147</v>
      </c>
    </row>
    <row r="6" spans="2:11" ht="15">
      <c r="B6" s="41">
        <f>[1]k_total_tec_0609!A10</f>
        <v>1</v>
      </c>
      <c r="C6" s="42" t="s">
        <v>195</v>
      </c>
      <c r="D6" s="43">
        <v>1080954</v>
      </c>
      <c r="E6" s="43">
        <v>553441</v>
      </c>
      <c r="F6" s="49">
        <f>E6/D6</f>
        <v>0.51199310979005586</v>
      </c>
      <c r="G6" s="43">
        <v>41060</v>
      </c>
      <c r="H6" s="49">
        <f t="shared" ref="H6:H13" si="0">G6/$G$13</f>
        <v>0.14407523070984946</v>
      </c>
      <c r="I6" s="49">
        <f t="shared" ref="I6:I13" si="1">G6/D6</f>
        <v>3.7984965132651344E-2</v>
      </c>
      <c r="J6" s="43">
        <v>39794</v>
      </c>
      <c r="K6" s="44">
        <v>1266</v>
      </c>
    </row>
    <row r="7" spans="2:11" ht="15">
      <c r="B7" s="45">
        <v>2</v>
      </c>
      <c r="C7" s="42" t="str">
        <f>[1]k_total_tec_0609!B12</f>
        <v>AZT VIITORUL TAU</v>
      </c>
      <c r="D7" s="43">
        <v>1625645</v>
      </c>
      <c r="E7" s="43">
        <v>860419</v>
      </c>
      <c r="F7" s="49">
        <f t="shared" ref="F7:F12" si="2">E7/D7</f>
        <v>0.52927853252093782</v>
      </c>
      <c r="G7" s="43">
        <v>56484</v>
      </c>
      <c r="H7" s="49">
        <f t="shared" si="0"/>
        <v>0.19819642794484016</v>
      </c>
      <c r="I7" s="49">
        <f t="shared" si="1"/>
        <v>3.474559328758739E-2</v>
      </c>
      <c r="J7" s="43">
        <v>54774</v>
      </c>
      <c r="K7" s="44">
        <v>1710</v>
      </c>
    </row>
    <row r="8" spans="2:11" ht="15">
      <c r="B8" s="45">
        <v>3</v>
      </c>
      <c r="C8" s="46" t="str">
        <f>[1]k_total_tec_0609!B13</f>
        <v>BCR</v>
      </c>
      <c r="D8" s="43">
        <v>704828</v>
      </c>
      <c r="E8" s="43">
        <v>342805</v>
      </c>
      <c r="F8" s="49">
        <f t="shared" si="2"/>
        <v>0.48636688667306066</v>
      </c>
      <c r="G8" s="43">
        <v>25127</v>
      </c>
      <c r="H8" s="49">
        <f t="shared" si="0"/>
        <v>8.8168005894943682E-2</v>
      </c>
      <c r="I8" s="49">
        <f t="shared" si="1"/>
        <v>3.5649832299511373E-2</v>
      </c>
      <c r="J8" s="43">
        <v>24352</v>
      </c>
      <c r="K8" s="44">
        <v>775</v>
      </c>
    </row>
    <row r="9" spans="2:11" ht="15">
      <c r="B9" s="45">
        <v>4</v>
      </c>
      <c r="C9" s="46" t="str">
        <f>[1]k_total_tec_0609!B15</f>
        <v>BRD</v>
      </c>
      <c r="D9" s="43">
        <v>493385</v>
      </c>
      <c r="E9" s="43">
        <v>234909</v>
      </c>
      <c r="F9" s="49">
        <f t="shared" si="2"/>
        <v>0.47611702828419994</v>
      </c>
      <c r="G9" s="43">
        <v>17783</v>
      </c>
      <c r="H9" s="49">
        <f t="shared" si="0"/>
        <v>6.2398680655461593E-2</v>
      </c>
      <c r="I9" s="49">
        <f t="shared" si="1"/>
        <v>3.6042846864010866E-2</v>
      </c>
      <c r="J9" s="43">
        <v>17200</v>
      </c>
      <c r="K9" s="44">
        <v>583</v>
      </c>
    </row>
    <row r="10" spans="2:11" ht="15">
      <c r="B10" s="45">
        <v>5</v>
      </c>
      <c r="C10" s="46" t="str">
        <f>[1]k_total_tec_0609!B16</f>
        <v>VITAL</v>
      </c>
      <c r="D10" s="43">
        <v>969903</v>
      </c>
      <c r="E10" s="43">
        <v>467320</v>
      </c>
      <c r="F10" s="49">
        <f t="shared" si="2"/>
        <v>0.48182137801409008</v>
      </c>
      <c r="G10" s="43">
        <v>33290</v>
      </c>
      <c r="H10" s="49">
        <f t="shared" si="0"/>
        <v>0.11681111617951508</v>
      </c>
      <c r="I10" s="49">
        <f t="shared" si="1"/>
        <v>3.4323019930859067E-2</v>
      </c>
      <c r="J10" s="43">
        <v>32241</v>
      </c>
      <c r="K10" s="44">
        <v>1049</v>
      </c>
    </row>
    <row r="11" spans="2:11" ht="15">
      <c r="B11" s="45">
        <v>6</v>
      </c>
      <c r="C11" s="46" t="str">
        <f>[1]k_total_tec_0609!B18</f>
        <v>ARIPI</v>
      </c>
      <c r="D11" s="43">
        <v>805011</v>
      </c>
      <c r="E11" s="43">
        <v>406006</v>
      </c>
      <c r="F11" s="49">
        <f t="shared" si="2"/>
        <v>0.50434838778600544</v>
      </c>
      <c r="G11" s="43">
        <v>28559</v>
      </c>
      <c r="H11" s="49">
        <f t="shared" si="0"/>
        <v>0.10021053370293695</v>
      </c>
      <c r="I11" s="49">
        <f t="shared" si="1"/>
        <v>3.5476533861027983E-2</v>
      </c>
      <c r="J11" s="43">
        <v>27610</v>
      </c>
      <c r="K11" s="44">
        <v>949</v>
      </c>
    </row>
    <row r="12" spans="2:11" ht="15">
      <c r="B12" s="45">
        <v>7</v>
      </c>
      <c r="C12" s="46" t="s">
        <v>194</v>
      </c>
      <c r="D12" s="43">
        <v>2048222</v>
      </c>
      <c r="E12" s="43">
        <v>1153788</v>
      </c>
      <c r="F12" s="49">
        <f t="shared" si="2"/>
        <v>0.56331198473602961</v>
      </c>
      <c r="G12" s="43">
        <v>82687</v>
      </c>
      <c r="H12" s="49">
        <f t="shared" si="0"/>
        <v>0.29014000491245306</v>
      </c>
      <c r="I12" s="49">
        <f t="shared" si="1"/>
        <v>4.037013565912289E-2</v>
      </c>
      <c r="J12" s="43">
        <v>80420</v>
      </c>
      <c r="K12" s="44">
        <v>2267</v>
      </c>
    </row>
    <row r="13" spans="2:11" ht="15.75" thickBot="1">
      <c r="B13" s="37" t="s">
        <v>45</v>
      </c>
      <c r="C13" s="38"/>
      <c r="D13" s="39">
        <f>SUM(D6:D12)</f>
        <v>7727948</v>
      </c>
      <c r="E13" s="39">
        <f>SUM(E6:E12)</f>
        <v>4018688</v>
      </c>
      <c r="F13" s="48">
        <f>E13/D13</f>
        <v>0.52002006224679564</v>
      </c>
      <c r="G13" s="39">
        <f>SUM(G6:G12)</f>
        <v>284990</v>
      </c>
      <c r="H13" s="48">
        <f t="shared" si="0"/>
        <v>1</v>
      </c>
      <c r="I13" s="48">
        <f t="shared" si="1"/>
        <v>3.6877836134508152E-2</v>
      </c>
      <c r="J13" s="39">
        <f>SUM(J6:J12)</f>
        <v>276391</v>
      </c>
      <c r="K13" s="40">
        <f>SUM(K6:K12)</f>
        <v>8599</v>
      </c>
    </row>
    <row r="14" spans="2:11">
      <c r="C14" s="7"/>
      <c r="D14" s="4"/>
      <c r="E14" s="4"/>
    </row>
    <row r="15" spans="2:11" ht="14.25" customHeight="1">
      <c r="B15" s="98" t="s">
        <v>148</v>
      </c>
      <c r="C15" s="98"/>
      <c r="D15" s="98"/>
      <c r="E15" s="98"/>
      <c r="F15" s="98"/>
      <c r="G15" s="98"/>
      <c r="H15" s="98"/>
      <c r="I15" s="98"/>
      <c r="J15" s="98"/>
      <c r="K15" s="98"/>
    </row>
    <row r="16" spans="2:11" ht="33.75" customHeight="1">
      <c r="B16" s="99" t="s">
        <v>184</v>
      </c>
      <c r="C16" s="99"/>
      <c r="D16" s="99"/>
      <c r="E16" s="99"/>
      <c r="F16" s="99"/>
      <c r="G16" s="99"/>
      <c r="H16" s="99"/>
      <c r="I16" s="99"/>
      <c r="J16" s="99"/>
      <c r="K16" s="99"/>
    </row>
    <row r="17" spans="2:11" ht="30.75" customHeight="1">
      <c r="B17" s="98" t="s">
        <v>149</v>
      </c>
      <c r="C17" s="98"/>
      <c r="D17" s="98"/>
      <c r="E17" s="98"/>
      <c r="F17" s="98"/>
      <c r="G17" s="98"/>
      <c r="H17" s="98"/>
      <c r="I17" s="98"/>
      <c r="J17" s="98"/>
      <c r="K17" s="98"/>
    </row>
    <row r="18" spans="2:11" ht="184.5" customHeight="1">
      <c r="B18" s="98" t="s">
        <v>199</v>
      </c>
      <c r="C18" s="100"/>
      <c r="D18" s="100"/>
      <c r="E18" s="100"/>
      <c r="F18" s="100"/>
      <c r="G18" s="100"/>
      <c r="H18" s="100"/>
      <c r="I18" s="100"/>
      <c r="J18" s="100"/>
      <c r="K18" s="100"/>
    </row>
  </sheetData>
  <mergeCells count="11">
    <mergeCell ref="B15:K15"/>
    <mergeCell ref="B16:K16"/>
    <mergeCell ref="B17:K17"/>
    <mergeCell ref="B18:K18"/>
    <mergeCell ref="J3:K3"/>
    <mergeCell ref="B3:B4"/>
    <mergeCell ref="C3:C4"/>
    <mergeCell ref="D3:D4"/>
    <mergeCell ref="E3:F3"/>
    <mergeCell ref="G3:I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K18"/>
  <sheetViews>
    <sheetView zoomScaleNormal="100" workbookViewId="0">
      <selection activeCell="E23" sqref="E23"/>
    </sheetView>
  </sheetViews>
  <sheetFormatPr defaultRowHeight="12.75"/>
  <cols>
    <col min="2" max="2" width="4.28515625" customWidth="1"/>
    <col min="3" max="3" width="18.42578125" customWidth="1"/>
    <col min="4" max="11" width="13.5703125" customWidth="1"/>
  </cols>
  <sheetData>
    <row r="1" spans="2:11" ht="13.5" thickBot="1"/>
    <row r="2" spans="2:11" s="2" customFormat="1" ht="41.25" customHeight="1">
      <c r="B2" s="92" t="s">
        <v>203</v>
      </c>
      <c r="C2" s="93"/>
      <c r="D2" s="93"/>
      <c r="E2" s="93"/>
      <c r="F2" s="93"/>
      <c r="G2" s="93"/>
      <c r="H2" s="93"/>
      <c r="I2" s="93"/>
      <c r="J2" s="93"/>
      <c r="K2" s="94"/>
    </row>
    <row r="3" spans="2:11" s="19" customFormat="1" ht="12.75" customHeight="1">
      <c r="B3" s="97" t="s">
        <v>44</v>
      </c>
      <c r="C3" s="91" t="s">
        <v>185</v>
      </c>
      <c r="D3" s="102" t="s">
        <v>13</v>
      </c>
      <c r="E3" s="102" t="s">
        <v>18</v>
      </c>
      <c r="F3" s="102" t="s">
        <v>22</v>
      </c>
      <c r="G3" s="102" t="s">
        <v>25</v>
      </c>
      <c r="H3" s="102" t="s">
        <v>27</v>
      </c>
      <c r="I3" s="102" t="s">
        <v>33</v>
      </c>
      <c r="J3" s="102" t="s">
        <v>28</v>
      </c>
      <c r="K3" s="105" t="s">
        <v>0</v>
      </c>
    </row>
    <row r="4" spans="2:11" s="19" customFormat="1" ht="30" customHeight="1">
      <c r="B4" s="97"/>
      <c r="C4" s="91"/>
      <c r="D4" s="91"/>
      <c r="E4" s="91"/>
      <c r="F4" s="91"/>
      <c r="G4" s="91"/>
      <c r="H4" s="91"/>
      <c r="I4" s="91"/>
      <c r="J4" s="91"/>
      <c r="K4" s="101"/>
    </row>
    <row r="5" spans="2:11" ht="15">
      <c r="B5" s="41">
        <f>k_total_tec_0821!B6</f>
        <v>1</v>
      </c>
      <c r="C5" s="42" t="str">
        <f>k_total_tec_0821!C6</f>
        <v>METROPOLITAN LIFE</v>
      </c>
      <c r="D5" s="43">
        <v>1071862</v>
      </c>
      <c r="E5" s="43">
        <v>1073235</v>
      </c>
      <c r="F5" s="43">
        <v>1074053</v>
      </c>
      <c r="G5" s="43">
        <v>1075370</v>
      </c>
      <c r="H5" s="43">
        <v>1076586</v>
      </c>
      <c r="I5" s="43">
        <v>1078055</v>
      </c>
      <c r="J5" s="43">
        <v>1079444</v>
      </c>
      <c r="K5" s="44">
        <v>1080954</v>
      </c>
    </row>
    <row r="6" spans="2:11" ht="15">
      <c r="B6" s="45">
        <f>k_total_tec_0821!B7</f>
        <v>2</v>
      </c>
      <c r="C6" s="42" t="str">
        <f>k_total_tec_0821!C7</f>
        <v>AZT VIITORUL TAU</v>
      </c>
      <c r="D6" s="43">
        <v>1617466</v>
      </c>
      <c r="E6" s="43">
        <v>1618635</v>
      </c>
      <c r="F6" s="43">
        <v>1619318</v>
      </c>
      <c r="G6" s="43">
        <v>1620490</v>
      </c>
      <c r="H6" s="43">
        <v>1621608</v>
      </c>
      <c r="I6" s="43">
        <v>1622976</v>
      </c>
      <c r="J6" s="43">
        <v>1624266</v>
      </c>
      <c r="K6" s="44">
        <v>1625645</v>
      </c>
    </row>
    <row r="7" spans="2:11" ht="15">
      <c r="B7" s="45">
        <f>k_total_tec_0821!B8</f>
        <v>3</v>
      </c>
      <c r="C7" s="46" t="str">
        <f>k_total_tec_0821!C8</f>
        <v>BCR</v>
      </c>
      <c r="D7" s="43">
        <v>694871</v>
      </c>
      <c r="E7" s="43">
        <v>696363</v>
      </c>
      <c r="F7" s="43">
        <v>697281</v>
      </c>
      <c r="G7" s="43">
        <v>698699</v>
      </c>
      <c r="H7" s="43">
        <v>700016</v>
      </c>
      <c r="I7" s="43">
        <v>701627</v>
      </c>
      <c r="J7" s="43">
        <v>703170</v>
      </c>
      <c r="K7" s="44">
        <v>704828</v>
      </c>
    </row>
    <row r="8" spans="2:11" ht="15">
      <c r="B8" s="45">
        <f>k_total_tec_0821!B9</f>
        <v>4</v>
      </c>
      <c r="C8" s="46" t="str">
        <f>k_total_tec_0821!C9</f>
        <v>BRD</v>
      </c>
      <c r="D8" s="43">
        <v>482487</v>
      </c>
      <c r="E8" s="43">
        <v>484082</v>
      </c>
      <c r="F8" s="43">
        <v>485151</v>
      </c>
      <c r="G8" s="43">
        <v>486656</v>
      </c>
      <c r="H8" s="43">
        <v>488057</v>
      </c>
      <c r="I8" s="43">
        <v>489767</v>
      </c>
      <c r="J8" s="43">
        <v>491548</v>
      </c>
      <c r="K8" s="44">
        <v>493385</v>
      </c>
    </row>
    <row r="9" spans="2:11" ht="15">
      <c r="B9" s="45">
        <f>k_total_tec_0821!B10</f>
        <v>5</v>
      </c>
      <c r="C9" s="46" t="str">
        <f>k_total_tec_0821!C10</f>
        <v>VITAL</v>
      </c>
      <c r="D9" s="43">
        <v>960586</v>
      </c>
      <c r="E9" s="43">
        <v>962019</v>
      </c>
      <c r="F9" s="43">
        <v>962851</v>
      </c>
      <c r="G9" s="43">
        <v>964175</v>
      </c>
      <c r="H9" s="43">
        <v>965393</v>
      </c>
      <c r="I9" s="43">
        <v>966901</v>
      </c>
      <c r="J9" s="43">
        <v>968361</v>
      </c>
      <c r="K9" s="44">
        <v>969903</v>
      </c>
    </row>
    <row r="10" spans="2:11" ht="15">
      <c r="B10" s="45">
        <f>k_total_tec_0821!B11</f>
        <v>6</v>
      </c>
      <c r="C10" s="46" t="str">
        <f>k_total_tec_0821!C11</f>
        <v>ARIPI</v>
      </c>
      <c r="D10" s="43">
        <v>795524</v>
      </c>
      <c r="E10" s="43">
        <v>796992</v>
      </c>
      <c r="F10" s="43">
        <v>797869</v>
      </c>
      <c r="G10" s="43">
        <v>799232</v>
      </c>
      <c r="H10" s="43">
        <v>800462</v>
      </c>
      <c r="I10" s="43">
        <v>801973</v>
      </c>
      <c r="J10" s="43">
        <v>803440</v>
      </c>
      <c r="K10" s="44">
        <v>805011</v>
      </c>
    </row>
    <row r="11" spans="2:11" ht="15">
      <c r="B11" s="45">
        <f>k_total_tec_0821!B12</f>
        <v>7</v>
      </c>
      <c r="C11" s="46" t="str">
        <f>k_total_tec_0821!C12</f>
        <v>NN</v>
      </c>
      <c r="D11" s="43">
        <v>2039863</v>
      </c>
      <c r="E11" s="43">
        <v>2041159</v>
      </c>
      <c r="F11" s="43">
        <v>2041912</v>
      </c>
      <c r="G11" s="43">
        <v>2043066</v>
      </c>
      <c r="H11" s="43">
        <v>2044154</v>
      </c>
      <c r="I11" s="43">
        <v>2045536</v>
      </c>
      <c r="J11" s="43">
        <v>2046842</v>
      </c>
      <c r="K11" s="44">
        <v>2048222</v>
      </c>
    </row>
    <row r="12" spans="2:11" ht="15.75" thickBot="1">
      <c r="B12" s="103" t="s">
        <v>42</v>
      </c>
      <c r="C12" s="104"/>
      <c r="D12" s="50">
        <f t="shared" ref="D12:K12" si="0">SUM(D5:D11)</f>
        <v>7662659</v>
      </c>
      <c r="E12" s="50">
        <f t="shared" si="0"/>
        <v>7672485</v>
      </c>
      <c r="F12" s="50">
        <f t="shared" si="0"/>
        <v>7678435</v>
      </c>
      <c r="G12" s="50">
        <f t="shared" si="0"/>
        <v>7687688</v>
      </c>
      <c r="H12" s="50">
        <f t="shared" si="0"/>
        <v>7696276</v>
      </c>
      <c r="I12" s="50">
        <f t="shared" si="0"/>
        <v>7706835</v>
      </c>
      <c r="J12" s="50">
        <f t="shared" si="0"/>
        <v>7717071</v>
      </c>
      <c r="K12" s="51">
        <f t="shared" si="0"/>
        <v>7727948</v>
      </c>
    </row>
    <row r="17" spans="3:3" ht="18">
      <c r="C17" s="1"/>
    </row>
    <row r="18" spans="3:3" ht="18">
      <c r="C18" s="1"/>
    </row>
  </sheetData>
  <mergeCells count="12">
    <mergeCell ref="K3:K4"/>
    <mergeCell ref="J3:J4"/>
    <mergeCell ref="I3:I4"/>
    <mergeCell ref="H3:H4"/>
    <mergeCell ref="B2:K2"/>
    <mergeCell ref="G3:G4"/>
    <mergeCell ref="F3:F4"/>
    <mergeCell ref="E3:E4"/>
    <mergeCell ref="D3:D4"/>
    <mergeCell ref="B12:C12"/>
    <mergeCell ref="B3:B4"/>
    <mergeCell ref="C3:C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4"/>
  <sheetViews>
    <sheetView zoomScaleNormal="100" workbookViewId="0">
      <selection activeCell="D21" sqref="D21"/>
    </sheetView>
  </sheetViews>
  <sheetFormatPr defaultRowHeight="12.75"/>
  <cols>
    <col min="2" max="2" width="5.7109375" customWidth="1"/>
    <col min="3" max="3" width="19" customWidth="1"/>
    <col min="4" max="11" width="17.5703125" customWidth="1"/>
    <col min="12" max="12" width="18.42578125" customWidth="1"/>
    <col min="15" max="15" width="11.140625" bestFit="1" customWidth="1"/>
    <col min="18" max="18" width="16.7109375" customWidth="1"/>
  </cols>
  <sheetData>
    <row r="1" spans="2:18" ht="13.5" thickBot="1"/>
    <row r="2" spans="2:18" ht="40.5" customHeight="1">
      <c r="B2" s="92" t="s">
        <v>204</v>
      </c>
      <c r="C2" s="93"/>
      <c r="D2" s="93"/>
      <c r="E2" s="93"/>
      <c r="F2" s="93"/>
      <c r="G2" s="93"/>
      <c r="H2" s="93"/>
      <c r="I2" s="93"/>
      <c r="J2" s="93"/>
      <c r="K2" s="93"/>
      <c r="L2" s="94"/>
    </row>
    <row r="3" spans="2:18" s="5" customFormat="1" ht="21" customHeight="1">
      <c r="B3" s="97" t="s">
        <v>44</v>
      </c>
      <c r="C3" s="91" t="s">
        <v>185</v>
      </c>
      <c r="D3" s="106" t="s">
        <v>13</v>
      </c>
      <c r="E3" s="106" t="s">
        <v>18</v>
      </c>
      <c r="F3" s="106" t="s">
        <v>22</v>
      </c>
      <c r="G3" s="106" t="s">
        <v>25</v>
      </c>
      <c r="H3" s="106" t="s">
        <v>27</v>
      </c>
      <c r="I3" s="106" t="s">
        <v>33</v>
      </c>
      <c r="J3" s="106" t="s">
        <v>28</v>
      </c>
      <c r="K3" s="106" t="s">
        <v>0</v>
      </c>
      <c r="L3" s="101" t="s">
        <v>42</v>
      </c>
    </row>
    <row r="4" spans="2:18">
      <c r="B4" s="97"/>
      <c r="C4" s="91"/>
      <c r="D4" s="106"/>
      <c r="E4" s="106"/>
      <c r="F4" s="106"/>
      <c r="G4" s="106"/>
      <c r="H4" s="106"/>
      <c r="I4" s="106"/>
      <c r="J4" s="106"/>
      <c r="K4" s="106"/>
      <c r="L4" s="101"/>
    </row>
    <row r="5" spans="2:18" s="8" customFormat="1" ht="36.75" customHeight="1">
      <c r="B5" s="97"/>
      <c r="C5" s="91"/>
      <c r="D5" s="52" t="s">
        <v>205</v>
      </c>
      <c r="E5" s="52" t="s">
        <v>206</v>
      </c>
      <c r="F5" s="52" t="s">
        <v>207</v>
      </c>
      <c r="G5" s="52" t="s">
        <v>208</v>
      </c>
      <c r="H5" s="52" t="s">
        <v>209</v>
      </c>
      <c r="I5" s="52" t="s">
        <v>210</v>
      </c>
      <c r="J5" s="52" t="s">
        <v>211</v>
      </c>
      <c r="K5" s="52" t="s">
        <v>212</v>
      </c>
      <c r="L5" s="101"/>
    </row>
    <row r="6" spans="2:18" ht="15.75">
      <c r="B6" s="41">
        <f>k_total_tec_0821!B6</f>
        <v>1</v>
      </c>
      <c r="C6" s="42" t="str">
        <f>k_total_tec_0821!C6</f>
        <v>METROPOLITAN LIFE</v>
      </c>
      <c r="D6" s="43">
        <v>21966324.576479252</v>
      </c>
      <c r="E6" s="43">
        <v>21919288.077789731</v>
      </c>
      <c r="F6" s="43">
        <v>22902771.575870749</v>
      </c>
      <c r="G6" s="43">
        <v>23372318.578680202</v>
      </c>
      <c r="H6" s="43">
        <v>22943198.002517156</v>
      </c>
      <c r="I6" s="43">
        <v>23822003.4917477</v>
      </c>
      <c r="J6" s="43">
        <v>22153639.578828238</v>
      </c>
      <c r="K6" s="43">
        <v>23744862.472464178</v>
      </c>
      <c r="L6" s="44">
        <f t="shared" ref="L6:L12" si="0">SUM(D6:K6)</f>
        <v>182824406.35437721</v>
      </c>
      <c r="R6" s="22"/>
    </row>
    <row r="7" spans="2:18" ht="15.75">
      <c r="B7" s="41">
        <f>k_total_tec_0821!B7</f>
        <v>2</v>
      </c>
      <c r="C7" s="42" t="str">
        <f>k_total_tec_0821!C7</f>
        <v>AZT VIITORUL TAU</v>
      </c>
      <c r="D7" s="43">
        <v>33072069.932073001</v>
      </c>
      <c r="E7" s="43">
        <v>32956921.093765859</v>
      </c>
      <c r="F7" s="43">
        <v>34231197.734838031</v>
      </c>
      <c r="G7" s="43">
        <v>34893654.822335027</v>
      </c>
      <c r="H7" s="43">
        <v>34293838.049612276</v>
      </c>
      <c r="I7" s="43">
        <v>35558883.046752878</v>
      </c>
      <c r="J7" s="43">
        <v>33291529.475960467</v>
      </c>
      <c r="K7" s="43">
        <v>35198819.344799012</v>
      </c>
      <c r="L7" s="44">
        <f t="shared" si="0"/>
        <v>273496913.50013655</v>
      </c>
      <c r="R7" s="22"/>
    </row>
    <row r="8" spans="2:18" ht="15.75">
      <c r="B8" s="41">
        <f>k_total_tec_0821!B8</f>
        <v>3</v>
      </c>
      <c r="C8" s="46" t="str">
        <f>k_total_tec_0821!C8</f>
        <v>BCR</v>
      </c>
      <c r="D8" s="43">
        <v>12096063.098453229</v>
      </c>
      <c r="E8" s="43">
        <v>12125760.337792575</v>
      </c>
      <c r="F8" s="43">
        <v>12493957.335390111</v>
      </c>
      <c r="G8" s="43">
        <v>13025797.969543148</v>
      </c>
      <c r="H8" s="43">
        <v>12719975.234460641</v>
      </c>
      <c r="I8" s="43">
        <v>13298291.682738179</v>
      </c>
      <c r="J8" s="43">
        <v>12405443.7056648</v>
      </c>
      <c r="K8" s="43">
        <v>13277160.930458155</v>
      </c>
      <c r="L8" s="44">
        <f t="shared" si="0"/>
        <v>101442450.29450084</v>
      </c>
      <c r="R8" s="22"/>
    </row>
    <row r="9" spans="2:18" ht="15.75">
      <c r="B9" s="41">
        <f>k_total_tec_0821!B9</f>
        <v>4</v>
      </c>
      <c r="C9" s="46" t="str">
        <f>k_total_tec_0821!C9</f>
        <v>BRD</v>
      </c>
      <c r="D9" s="43">
        <v>8155606.8418037482</v>
      </c>
      <c r="E9" s="43">
        <v>8158855.281053978</v>
      </c>
      <c r="F9" s="43">
        <v>8575142.8919379711</v>
      </c>
      <c r="G9" s="43">
        <v>8816837.3604060914</v>
      </c>
      <c r="H9" s="43">
        <v>8646963.7854735907</v>
      </c>
      <c r="I9" s="43">
        <v>9057325.9708885681</v>
      </c>
      <c r="J9" s="43">
        <v>8506373.5575271305</v>
      </c>
      <c r="K9" s="43">
        <v>9064680.7865645401</v>
      </c>
      <c r="L9" s="44">
        <f t="shared" si="0"/>
        <v>68981786.47565563</v>
      </c>
      <c r="R9" s="22"/>
    </row>
    <row r="10" spans="2:18" ht="15.75">
      <c r="B10" s="41">
        <f>k_total_tec_0821!B10</f>
        <v>5</v>
      </c>
      <c r="C10" s="46" t="str">
        <f>k_total_tec_0821!C10</f>
        <v>VITAL</v>
      </c>
      <c r="D10" s="43">
        <v>16879290.244700875</v>
      </c>
      <c r="E10" s="43">
        <v>16811389.943362903</v>
      </c>
      <c r="F10" s="43">
        <v>17477994.032637816</v>
      </c>
      <c r="G10" s="43">
        <v>17883410.355329949</v>
      </c>
      <c r="H10" s="43">
        <v>17683309.650440503</v>
      </c>
      <c r="I10" s="43">
        <v>18364015.712864652</v>
      </c>
      <c r="J10" s="43">
        <v>17227727.208423436</v>
      </c>
      <c r="K10" s="43">
        <v>18325182.393241849</v>
      </c>
      <c r="L10" s="44">
        <f t="shared" si="0"/>
        <v>140652319.54100198</v>
      </c>
      <c r="R10" s="22"/>
    </row>
    <row r="11" spans="2:18" ht="15.75">
      <c r="B11" s="41">
        <f>k_total_tec_0821!B11</f>
        <v>6</v>
      </c>
      <c r="C11" s="46" t="str">
        <f>k_total_tec_0821!C11</f>
        <v>ARIPI</v>
      </c>
      <c r="D11" s="43">
        <v>14728648.211801292</v>
      </c>
      <c r="E11" s="43">
        <v>14660017.255029334</v>
      </c>
      <c r="F11" s="43">
        <v>15298889.745879678</v>
      </c>
      <c r="G11" s="43">
        <v>15662613.40101523</v>
      </c>
      <c r="H11" s="43">
        <v>15410151.029190859</v>
      </c>
      <c r="I11" s="43">
        <v>16045387.847905966</v>
      </c>
      <c r="J11" s="43">
        <v>15006797.760756653</v>
      </c>
      <c r="K11" s="43">
        <v>15891782.300276874</v>
      </c>
      <c r="L11" s="44">
        <f t="shared" si="0"/>
        <v>122704287.55185589</v>
      </c>
      <c r="R11" s="22"/>
    </row>
    <row r="12" spans="2:18" ht="15.75">
      <c r="B12" s="41">
        <f>k_total_tec_0821!B12</f>
        <v>7</v>
      </c>
      <c r="C12" s="46" t="str">
        <f>k_total_tec_0821!C12</f>
        <v>NN</v>
      </c>
      <c r="D12" s="43">
        <v>51153266.020132579</v>
      </c>
      <c r="E12" s="43">
        <v>51028825.846003942</v>
      </c>
      <c r="F12" s="43">
        <v>53635920.0698222</v>
      </c>
      <c r="G12" s="43">
        <v>54310219.49238579</v>
      </c>
      <c r="H12" s="43">
        <v>53093547.562015347</v>
      </c>
      <c r="I12" s="43">
        <v>54770971.599098638</v>
      </c>
      <c r="J12" s="43">
        <v>51172793.597542487</v>
      </c>
      <c r="K12" s="43">
        <v>54511348.800549701</v>
      </c>
      <c r="L12" s="44">
        <f t="shared" si="0"/>
        <v>423676892.98755062</v>
      </c>
      <c r="R12" s="22"/>
    </row>
    <row r="13" spans="2:18" ht="15.75" thickBot="1">
      <c r="B13" s="103" t="s">
        <v>42</v>
      </c>
      <c r="C13" s="104"/>
      <c r="D13" s="39">
        <f t="shared" ref="D13:L13" si="1">SUM(D6:D12)</f>
        <v>158051268.92544398</v>
      </c>
      <c r="E13" s="39">
        <f t="shared" si="1"/>
        <v>157661057.83479834</v>
      </c>
      <c r="F13" s="39">
        <f t="shared" si="1"/>
        <v>164615873.38637656</v>
      </c>
      <c r="G13" s="39">
        <f t="shared" si="1"/>
        <v>167964851.97969544</v>
      </c>
      <c r="H13" s="39">
        <f t="shared" si="1"/>
        <v>164790983.31371036</v>
      </c>
      <c r="I13" s="39">
        <f t="shared" si="1"/>
        <v>170916879.3519966</v>
      </c>
      <c r="J13" s="39">
        <f t="shared" si="1"/>
        <v>159764304.88470322</v>
      </c>
      <c r="K13" s="39">
        <f t="shared" si="1"/>
        <v>170013837.02835432</v>
      </c>
      <c r="L13" s="40">
        <f t="shared" si="1"/>
        <v>1313779056.7050788</v>
      </c>
      <c r="R13" s="23"/>
    </row>
    <row r="24" spans="4:12">
      <c r="D24" s="4"/>
      <c r="E24" s="4"/>
      <c r="F24" s="4"/>
      <c r="G24" s="4"/>
      <c r="H24" s="4"/>
      <c r="I24" s="4"/>
      <c r="J24" s="4"/>
      <c r="K24" s="4"/>
      <c r="L24" s="4"/>
    </row>
  </sheetData>
  <mergeCells count="13">
    <mergeCell ref="E3:E4"/>
    <mergeCell ref="C3:C5"/>
    <mergeCell ref="B13:C13"/>
    <mergeCell ref="B3:B5"/>
    <mergeCell ref="L3:L5"/>
    <mergeCell ref="D3:D4"/>
    <mergeCell ref="K3:K4"/>
    <mergeCell ref="B2:L2"/>
    <mergeCell ref="J3:J4"/>
    <mergeCell ref="I3:I4"/>
    <mergeCell ref="H3:H4"/>
    <mergeCell ref="G3:G4"/>
    <mergeCell ref="F3:F4"/>
  </mergeCells>
  <phoneticPr fontId="16" type="noConversion"/>
  <pageMargins left="0.28000000000000003" right="0.23" top="1" bottom="1" header="0.5" footer="0.5"/>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7"/>
  <sheetViews>
    <sheetView workbookViewId="0">
      <selection activeCell="F38" sqref="F38"/>
    </sheetView>
  </sheetViews>
  <sheetFormatPr defaultRowHeight="12.75"/>
  <cols>
    <col min="2" max="2" width="10.42578125" bestFit="1" customWidth="1"/>
    <col min="3" max="10" width="13.140625" bestFit="1" customWidth="1"/>
  </cols>
  <sheetData>
    <row r="1" spans="2:14" ht="13.5" thickBot="1"/>
    <row r="2" spans="2:14" ht="25.5">
      <c r="B2" s="53"/>
      <c r="C2" s="62" t="s">
        <v>14</v>
      </c>
      <c r="D2" s="62" t="s">
        <v>19</v>
      </c>
      <c r="E2" s="62" t="s">
        <v>23</v>
      </c>
      <c r="F2" s="62" t="s">
        <v>35</v>
      </c>
      <c r="G2" s="62" t="s">
        <v>36</v>
      </c>
      <c r="H2" s="62" t="s">
        <v>34</v>
      </c>
      <c r="I2" s="62" t="s">
        <v>29</v>
      </c>
      <c r="J2" s="63" t="s">
        <v>1</v>
      </c>
    </row>
    <row r="3" spans="2:14" ht="15">
      <c r="B3" s="59" t="s">
        <v>150</v>
      </c>
      <c r="C3" s="43">
        <v>158051269</v>
      </c>
      <c r="D3" s="43">
        <v>157661058</v>
      </c>
      <c r="E3" s="43">
        <v>164615873</v>
      </c>
      <c r="F3" s="43">
        <v>167964852</v>
      </c>
      <c r="G3" s="43">
        <v>164790983.31371036</v>
      </c>
      <c r="H3" s="43">
        <v>170916879</v>
      </c>
      <c r="I3" s="43">
        <v>159764305</v>
      </c>
      <c r="J3" s="44">
        <v>170013837</v>
      </c>
    </row>
    <row r="4" spans="2:14" ht="15" hidden="1">
      <c r="B4" s="59"/>
      <c r="C4" s="55"/>
      <c r="D4" s="55"/>
      <c r="E4" s="55"/>
      <c r="F4" s="55"/>
      <c r="G4" s="55"/>
      <c r="H4" s="55"/>
      <c r="I4" s="55"/>
      <c r="J4" s="56"/>
    </row>
    <row r="5" spans="2:14" ht="15">
      <c r="B5" s="59" t="s">
        <v>151</v>
      </c>
      <c r="C5" s="43">
        <v>772491382</v>
      </c>
      <c r="D5" s="43">
        <v>776654137</v>
      </c>
      <c r="E5" s="43">
        <v>811029485</v>
      </c>
      <c r="F5" s="43">
        <v>827226896</v>
      </c>
      <c r="G5" s="43">
        <v>811793342</v>
      </c>
      <c r="H5" s="43">
        <v>841919456</v>
      </c>
      <c r="I5" s="43">
        <v>790529757</v>
      </c>
      <c r="J5" s="44">
        <v>841245467</v>
      </c>
    </row>
    <row r="6" spans="2:14" ht="15">
      <c r="B6" s="59" t="s">
        <v>152</v>
      </c>
      <c r="C6" s="57">
        <v>4.8747999999999996</v>
      </c>
      <c r="D6" s="57">
        <v>4.9260999999999999</v>
      </c>
      <c r="E6" s="57">
        <v>4.9268000000000001</v>
      </c>
      <c r="F6" s="57">
        <v>4.9249999999999998</v>
      </c>
      <c r="G6" s="57">
        <v>4.9261999999999997</v>
      </c>
      <c r="H6" s="57">
        <v>4.9259000000000004</v>
      </c>
      <c r="I6" s="57">
        <v>4.9481000000000002</v>
      </c>
      <c r="J6" s="58">
        <v>4.9481000000000002</v>
      </c>
    </row>
    <row r="7" spans="2:14" ht="39" thickBot="1">
      <c r="B7" s="54"/>
      <c r="C7" s="60" t="s">
        <v>17</v>
      </c>
      <c r="D7" s="60" t="s">
        <v>21</v>
      </c>
      <c r="E7" s="60" t="s">
        <v>24</v>
      </c>
      <c r="F7" s="60" t="s">
        <v>26</v>
      </c>
      <c r="G7" s="60" t="s">
        <v>30</v>
      </c>
      <c r="H7" s="60" t="s">
        <v>31</v>
      </c>
      <c r="I7" s="60" t="s">
        <v>12</v>
      </c>
      <c r="J7" s="61" t="s">
        <v>2</v>
      </c>
      <c r="N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K19"/>
  <sheetViews>
    <sheetView zoomScaleNormal="100" workbookViewId="0">
      <selection activeCell="E21" sqref="E21"/>
    </sheetView>
  </sheetViews>
  <sheetFormatPr defaultRowHeight="12.75"/>
  <cols>
    <col min="2" max="2" width="4.5703125" customWidth="1"/>
    <col min="3" max="3" width="17.7109375" customWidth="1"/>
    <col min="4" max="11" width="16.85546875" customWidth="1"/>
  </cols>
  <sheetData>
    <row r="1" spans="2:11" ht="13.5" thickBot="1"/>
    <row r="2" spans="2:11" s="2" customFormat="1" ht="40.5" customHeight="1">
      <c r="B2" s="92" t="s">
        <v>213</v>
      </c>
      <c r="C2" s="93"/>
      <c r="D2" s="93"/>
      <c r="E2" s="93"/>
      <c r="F2" s="93"/>
      <c r="G2" s="93"/>
      <c r="H2" s="93"/>
      <c r="I2" s="93"/>
      <c r="J2" s="93"/>
      <c r="K2" s="94"/>
    </row>
    <row r="3" spans="2:11" ht="12.75" customHeight="1">
      <c r="B3" s="97" t="s">
        <v>44</v>
      </c>
      <c r="C3" s="91" t="s">
        <v>43</v>
      </c>
      <c r="D3" s="102" t="s">
        <v>13</v>
      </c>
      <c r="E3" s="102" t="s">
        <v>18</v>
      </c>
      <c r="F3" s="102" t="s">
        <v>22</v>
      </c>
      <c r="G3" s="102" t="s">
        <v>25</v>
      </c>
      <c r="H3" s="102" t="s">
        <v>27</v>
      </c>
      <c r="I3" s="102" t="s">
        <v>33</v>
      </c>
      <c r="J3" s="102" t="s">
        <v>28</v>
      </c>
      <c r="K3" s="105" t="s">
        <v>0</v>
      </c>
    </row>
    <row r="4" spans="2:11" ht="21.75" customHeight="1">
      <c r="B4" s="97"/>
      <c r="C4" s="91"/>
      <c r="D4" s="91"/>
      <c r="E4" s="91"/>
      <c r="F4" s="91"/>
      <c r="G4" s="91"/>
      <c r="H4" s="91"/>
      <c r="I4" s="91"/>
      <c r="J4" s="91"/>
      <c r="K4" s="101"/>
    </row>
    <row r="5" spans="2:11" ht="25.5">
      <c r="B5" s="97"/>
      <c r="C5" s="91"/>
      <c r="D5" s="52" t="s">
        <v>214</v>
      </c>
      <c r="E5" s="52" t="s">
        <v>215</v>
      </c>
      <c r="F5" s="52" t="s">
        <v>216</v>
      </c>
      <c r="G5" s="52" t="s">
        <v>217</v>
      </c>
      <c r="H5" s="52" t="s">
        <v>218</v>
      </c>
      <c r="I5" s="52" t="s">
        <v>219</v>
      </c>
      <c r="J5" s="52" t="s">
        <v>220</v>
      </c>
      <c r="K5" s="64" t="s">
        <v>221</v>
      </c>
    </row>
    <row r="6" spans="2:11" ht="15">
      <c r="B6" s="41">
        <f>k_total_tec_0821!B6</f>
        <v>1</v>
      </c>
      <c r="C6" s="42" t="str">
        <f>k_total_tec_0821!C6</f>
        <v>METROPOLITAN LIFE</v>
      </c>
      <c r="D6" s="67">
        <f>sume_euro_0821!D6/evolutie_rp_0821!D5</f>
        <v>20.493612588634779</v>
      </c>
      <c r="E6" s="67">
        <f>sume_euro_0821!E6/evolutie_rp_0821!E5</f>
        <v>20.423568070170774</v>
      </c>
      <c r="F6" s="67">
        <f>sume_euro_0821!F6/evolutie_rp_0821!F5</f>
        <v>21.323688473353503</v>
      </c>
      <c r="G6" s="67">
        <f>sume_euro_0821!G6/evolutie_rp_0821!G5</f>
        <v>21.73421108890912</v>
      </c>
      <c r="H6" s="67">
        <f>sume_euro_0821!H6/evolutie_rp_0821!H5</f>
        <v>21.311068509638019</v>
      </c>
      <c r="I6" s="67">
        <f>sume_euro_0821!I6/evolutie_rp_0821!I5</f>
        <v>22.097206071812383</v>
      </c>
      <c r="J6" s="67">
        <f>sume_euro_0821!J6/evolutie_rp_0821!J5</f>
        <v>20.523194884429611</v>
      </c>
      <c r="K6" s="68">
        <f>sume_euro_0821!K6/evolutie_rp_0821!K5</f>
        <v>21.966579958503488</v>
      </c>
    </row>
    <row r="7" spans="2:11" ht="15">
      <c r="B7" s="45">
        <f>k_total_tec_0821!B7</f>
        <v>2</v>
      </c>
      <c r="C7" s="42" t="str">
        <f>k_total_tec_0821!C7</f>
        <v>AZT VIITORUL TAU</v>
      </c>
      <c r="D7" s="67">
        <f>sume_euro_0821!D7/evolutie_rp_0821!D6</f>
        <v>20.446840880780801</v>
      </c>
      <c r="E7" s="67">
        <f>sume_euro_0821!E7/evolutie_rp_0821!E6</f>
        <v>20.36093442546705</v>
      </c>
      <c r="F7" s="67">
        <f>sume_euro_0821!F7/evolutie_rp_0821!F6</f>
        <v>21.139268343116072</v>
      </c>
      <c r="G7" s="67">
        <f>sume_euro_0821!G7/evolutie_rp_0821!G6</f>
        <v>21.532780098818893</v>
      </c>
      <c r="H7" s="67">
        <f>sume_euro_0821!H7/evolutie_rp_0821!H6</f>
        <v>21.148044440834205</v>
      </c>
      <c r="I7" s="67">
        <f>sume_euro_0821!I7/evolutie_rp_0821!I6</f>
        <v>21.909678915001134</v>
      </c>
      <c r="J7" s="67">
        <f>sume_euro_0821!J7/evolutie_rp_0821!J6</f>
        <v>20.49635310716377</v>
      </c>
      <c r="K7" s="68">
        <f>sume_euro_0821!K7/evolutie_rp_0821!K6</f>
        <v>21.652217639643965</v>
      </c>
    </row>
    <row r="8" spans="2:11" ht="15">
      <c r="B8" s="45">
        <f>k_total_tec_0821!B8</f>
        <v>3</v>
      </c>
      <c r="C8" s="46" t="str">
        <f>k_total_tec_0821!C8</f>
        <v>BCR</v>
      </c>
      <c r="D8" s="67">
        <f>sume_euro_0821!D8/evolutie_rp_0821!D7</f>
        <v>17.407638393965541</v>
      </c>
      <c r="E8" s="67">
        <f>sume_euro_0821!E8/evolutie_rp_0821!E7</f>
        <v>17.412987677106013</v>
      </c>
      <c r="F8" s="67">
        <f>sume_euro_0821!F8/evolutie_rp_0821!F7</f>
        <v>17.918109536026524</v>
      </c>
      <c r="G8" s="67">
        <f>sume_euro_0821!G8/evolutie_rp_0821!G7</f>
        <v>18.642932034457111</v>
      </c>
      <c r="H8" s="67">
        <f>sume_euro_0821!H8/evolutie_rp_0821!H7</f>
        <v>18.170977855449934</v>
      </c>
      <c r="I8" s="67">
        <f>sume_euro_0821!I8/evolutie_rp_0821!I7</f>
        <v>18.953506183111795</v>
      </c>
      <c r="J8" s="67">
        <f>sume_euro_0821!J8/evolutie_rp_0821!J7</f>
        <v>17.642168615931851</v>
      </c>
      <c r="K8" s="68">
        <f>sume_euro_0821!K8/evolutie_rp_0821!K7</f>
        <v>18.837448186590422</v>
      </c>
    </row>
    <row r="9" spans="2:11" ht="15">
      <c r="B9" s="45">
        <f>k_total_tec_0821!B9</f>
        <v>4</v>
      </c>
      <c r="C9" s="46" t="str">
        <f>k_total_tec_0821!C9</f>
        <v>BRD</v>
      </c>
      <c r="D9" s="67">
        <f>sume_euro_0821!D9/evolutie_rp_0821!D8</f>
        <v>16.903267532189982</v>
      </c>
      <c r="E9" s="67">
        <f>sume_euro_0821!E9/evolutie_rp_0821!E8</f>
        <v>16.854283532653515</v>
      </c>
      <c r="F9" s="67">
        <f>sume_euro_0821!F9/evolutie_rp_0821!F8</f>
        <v>17.675203992031289</v>
      </c>
      <c r="G9" s="67">
        <f>sume_euro_0821!G9/evolutie_rp_0821!G8</f>
        <v>18.117186185737136</v>
      </c>
      <c r="H9" s="67">
        <f>sume_euro_0821!H9/evolutie_rp_0821!H8</f>
        <v>17.717118667437596</v>
      </c>
      <c r="I9" s="67">
        <f>sume_euro_0821!I9/evolutie_rp_0821!I8</f>
        <v>18.493132389255642</v>
      </c>
      <c r="J9" s="67">
        <f>sume_euro_0821!J9/evolutie_rp_0821!J8</f>
        <v>17.30527549197053</v>
      </c>
      <c r="K9" s="68">
        <f>sume_euro_0821!K9/evolutie_rp_0821!K8</f>
        <v>18.372428806235575</v>
      </c>
    </row>
    <row r="10" spans="2:11" ht="15">
      <c r="B10" s="45">
        <f>k_total_tec_0821!B10</f>
        <v>5</v>
      </c>
      <c r="C10" s="46" t="str">
        <f>k_total_tec_0821!C10</f>
        <v>VITAL</v>
      </c>
      <c r="D10" s="67">
        <f>sume_euro_0821!D10/evolutie_rp_0821!D9</f>
        <v>17.571867843900364</v>
      </c>
      <c r="E10" s="67">
        <f>sume_euro_0821!E10/evolutie_rp_0821!E9</f>
        <v>17.475112179034824</v>
      </c>
      <c r="F10" s="67">
        <f>sume_euro_0821!F10/evolutie_rp_0821!F9</f>
        <v>18.152335130396931</v>
      </c>
      <c r="G10" s="67">
        <f>sume_euro_0821!G10/evolutie_rp_0821!G9</f>
        <v>18.547888459387508</v>
      </c>
      <c r="H10" s="67">
        <f>sume_euro_0821!H10/evolutie_rp_0821!H9</f>
        <v>18.317213456530659</v>
      </c>
      <c r="I10" s="67">
        <f>sume_euro_0821!I10/evolutie_rp_0821!I9</f>
        <v>18.992653552809081</v>
      </c>
      <c r="J10" s="67">
        <f>sume_euro_0821!J10/evolutie_rp_0821!J9</f>
        <v>17.790604132573943</v>
      </c>
      <c r="K10" s="68">
        <f>sume_euro_0821!K10/evolutie_rp_0821!K9</f>
        <v>18.893829994588994</v>
      </c>
    </row>
    <row r="11" spans="2:11" ht="15">
      <c r="B11" s="45">
        <f>k_total_tec_0821!B11</f>
        <v>6</v>
      </c>
      <c r="C11" s="46" t="str">
        <f>k_total_tec_0821!C11</f>
        <v>ARIPI</v>
      </c>
      <c r="D11" s="67">
        <f>sume_euro_0821!D11/evolutie_rp_0821!D10</f>
        <v>18.514398323370877</v>
      </c>
      <c r="E11" s="67">
        <f>sume_euro_0821!E11/evolutie_rp_0821!E10</f>
        <v>18.394183699496775</v>
      </c>
      <c r="F11" s="67">
        <f>sume_euro_0821!F11/evolutie_rp_0821!F10</f>
        <v>19.174688759532803</v>
      </c>
      <c r="G11" s="67">
        <f>sume_euro_0821!G11/evolutie_rp_0821!G10</f>
        <v>19.597079948019136</v>
      </c>
      <c r="H11" s="67">
        <f>sume_euro_0821!H11/evolutie_rp_0821!H10</f>
        <v>19.251571004233629</v>
      </c>
      <c r="I11" s="67">
        <f>sume_euro_0821!I11/evolutie_rp_0821!I10</f>
        <v>20.007391580397304</v>
      </c>
      <c r="J11" s="67">
        <f>sume_euro_0821!J11/evolutie_rp_0821!J10</f>
        <v>18.678181022548856</v>
      </c>
      <c r="K11" s="68">
        <f>sume_euro_0821!K11/evolutie_rp_0821!K10</f>
        <v>19.7410747185776</v>
      </c>
    </row>
    <row r="12" spans="2:11" ht="15">
      <c r="B12" s="45">
        <f>k_total_tec_0821!B12</f>
        <v>7</v>
      </c>
      <c r="C12" s="46" t="str">
        <f>k_total_tec_0821!C12</f>
        <v>NN</v>
      </c>
      <c r="D12" s="67">
        <f>sume_euro_0821!D12/evolutie_rp_0821!D11</f>
        <v>25.07681448221404</v>
      </c>
      <c r="E12" s="67">
        <f>sume_euro_0821!E12/evolutie_rp_0821!E11</f>
        <v>24.99992692681165</v>
      </c>
      <c r="F12" s="67">
        <f>sume_euro_0821!F12/evolutie_rp_0821!F11</f>
        <v>26.267498339704257</v>
      </c>
      <c r="G12" s="67">
        <f>sume_euro_0821!G12/evolutie_rp_0821!G11</f>
        <v>26.582704372930582</v>
      </c>
      <c r="H12" s="67">
        <f>sume_euro_0821!H12/evolutie_rp_0821!H11</f>
        <v>25.973359914182272</v>
      </c>
      <c r="I12" s="67">
        <f>sume_euro_0821!I12/evolutie_rp_0821!I11</f>
        <v>26.775853174472921</v>
      </c>
      <c r="J12" s="67">
        <f>sume_euro_0821!J12/evolutie_rp_0821!J11</f>
        <v>25.000851847647493</v>
      </c>
      <c r="K12" s="68">
        <f>sume_euro_0821!K12/evolutie_rp_0821!K11</f>
        <v>26.61398461717026</v>
      </c>
    </row>
    <row r="13" spans="2:11" ht="15.75" thickBot="1">
      <c r="B13" s="103" t="s">
        <v>42</v>
      </c>
      <c r="C13" s="104"/>
      <c r="D13" s="65">
        <f>sume_euro_0821!D13/evolutie_rp_0821!D12</f>
        <v>20.626165006878679</v>
      </c>
      <c r="E13" s="65">
        <f>sume_euro_0821!E13/evolutie_rp_0821!E12</f>
        <v>20.548890983142794</v>
      </c>
      <c r="F13" s="65">
        <f>sume_euro_0821!F13/evolutie_rp_0821!F12</f>
        <v>21.438727212820915</v>
      </c>
      <c r="G13" s="65">
        <f>sume_euro_0821!G13/evolutie_rp_0821!G12</f>
        <v>21.84855212382389</v>
      </c>
      <c r="H13" s="65">
        <f>sume_euro_0821!H13/evolutie_rp_0821!H12</f>
        <v>21.411781920725083</v>
      </c>
      <c r="I13" s="65">
        <f>sume_euro_0821!I13/evolutie_rp_0821!I12</f>
        <v>22.177311354401205</v>
      </c>
      <c r="J13" s="65">
        <f>sume_euro_0821!J13/evolutie_rp_0821!J12</f>
        <v>20.70271284075308</v>
      </c>
      <c r="K13" s="66">
        <f>sume_euro_0821!K13/evolutie_rp_0821!K12</f>
        <v>21.999868144603756</v>
      </c>
    </row>
    <row r="18" spans="3:3" ht="18">
      <c r="C18" s="1"/>
    </row>
    <row r="19" spans="3:3" ht="18">
      <c r="C19" s="1"/>
    </row>
  </sheetData>
  <mergeCells count="12">
    <mergeCell ref="K3:K4"/>
    <mergeCell ref="J3:J4"/>
    <mergeCell ref="I3:I4"/>
    <mergeCell ref="H3:H4"/>
    <mergeCell ref="B2:K2"/>
    <mergeCell ref="G3:G4"/>
    <mergeCell ref="F3:F4"/>
    <mergeCell ref="E3:E4"/>
    <mergeCell ref="D3:D4"/>
    <mergeCell ref="B13:C13"/>
    <mergeCell ref="C3:C5"/>
    <mergeCell ref="B3:B5"/>
  </mergeCells>
  <phoneticPr fontId="0" type="noConversion"/>
  <printOptions horizontalCentered="1" verticalCentered="1"/>
  <pageMargins left="0" right="0" top="0" bottom="0" header="0" footer="0"/>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2" sqref="E22"/>
    </sheetView>
  </sheetViews>
  <sheetFormatPr defaultRowHeight="12.75"/>
  <cols>
    <col min="2" max="2" width="4.85546875" customWidth="1"/>
    <col min="3" max="3" width="17.710937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5.75" customHeight="1">
      <c r="B2" s="92" t="s">
        <v>213</v>
      </c>
      <c r="C2" s="93"/>
      <c r="D2" s="93"/>
      <c r="E2" s="93"/>
      <c r="F2" s="93"/>
      <c r="G2" s="93"/>
      <c r="H2" s="93"/>
      <c r="I2" s="93"/>
      <c r="J2" s="93"/>
      <c r="K2" s="93"/>
      <c r="L2" s="93"/>
      <c r="M2" s="94"/>
      <c r="N2" s="3"/>
      <c r="O2" s="3"/>
    </row>
    <row r="3" spans="2:15" ht="27" customHeight="1">
      <c r="B3" s="97" t="s">
        <v>44</v>
      </c>
      <c r="C3" s="91" t="s">
        <v>43</v>
      </c>
      <c r="D3" s="91" t="s">
        <v>3</v>
      </c>
      <c r="E3" s="91" t="s">
        <v>4</v>
      </c>
      <c r="F3" s="91" t="s">
        <v>5</v>
      </c>
      <c r="G3" s="91" t="s">
        <v>6</v>
      </c>
      <c r="H3" s="91" t="s">
        <v>187</v>
      </c>
      <c r="I3" s="91"/>
      <c r="J3" s="91"/>
      <c r="K3" s="91"/>
      <c r="L3" s="91" t="s">
        <v>7</v>
      </c>
      <c r="M3" s="101" t="s">
        <v>8</v>
      </c>
    </row>
    <row r="4" spans="2:15" ht="78" customHeight="1">
      <c r="B4" s="109"/>
      <c r="C4" s="107"/>
      <c r="D4" s="107"/>
      <c r="E4" s="107"/>
      <c r="F4" s="107"/>
      <c r="G4" s="91"/>
      <c r="H4" s="36" t="s">
        <v>163</v>
      </c>
      <c r="I4" s="36" t="s">
        <v>164</v>
      </c>
      <c r="J4" s="36" t="s">
        <v>192</v>
      </c>
      <c r="K4" s="36" t="s">
        <v>193</v>
      </c>
      <c r="L4" s="107"/>
      <c r="M4" s="108"/>
    </row>
    <row r="5" spans="2:15" ht="15.75">
      <c r="B5" s="41">
        <f>k_total_tec_0821!B6</f>
        <v>1</v>
      </c>
      <c r="C5" s="42" t="str">
        <f>k_total_tec_0821!C6</f>
        <v>METROPOLITAN LIFE</v>
      </c>
      <c r="D5" s="43">
        <v>1079444</v>
      </c>
      <c r="E5" s="55">
        <v>35</v>
      </c>
      <c r="F5" s="43">
        <v>4</v>
      </c>
      <c r="G5" s="43">
        <v>29</v>
      </c>
      <c r="H5" s="43">
        <v>159</v>
      </c>
      <c r="I5" s="43">
        <v>2</v>
      </c>
      <c r="J5" s="43">
        <v>0</v>
      </c>
      <c r="K5" s="43">
        <v>1</v>
      </c>
      <c r="L5" s="43">
        <v>1668</v>
      </c>
      <c r="M5" s="44">
        <f t="shared" ref="M5:M11" si="0">D5-E5+F5+G5-H5+I5+L5+J5+K5</f>
        <v>1080954</v>
      </c>
      <c r="N5" s="69"/>
      <c r="O5" s="4"/>
    </row>
    <row r="6" spans="2:15" ht="15.75">
      <c r="B6" s="45">
        <f>k_total_tec_0821!B7</f>
        <v>2</v>
      </c>
      <c r="C6" s="42" t="str">
        <f>k_total_tec_0821!C7</f>
        <v>AZT VIITORUL TAU</v>
      </c>
      <c r="D6" s="43">
        <v>1624266</v>
      </c>
      <c r="E6" s="55">
        <v>25</v>
      </c>
      <c r="F6" s="43">
        <v>10</v>
      </c>
      <c r="G6" s="43">
        <v>18</v>
      </c>
      <c r="H6" s="43">
        <v>294</v>
      </c>
      <c r="I6" s="43">
        <v>0</v>
      </c>
      <c r="J6" s="43">
        <v>0</v>
      </c>
      <c r="K6" s="43">
        <v>2</v>
      </c>
      <c r="L6" s="43">
        <v>1668</v>
      </c>
      <c r="M6" s="44">
        <f t="shared" si="0"/>
        <v>1625645</v>
      </c>
      <c r="N6" s="69"/>
      <c r="O6" s="4"/>
    </row>
    <row r="7" spans="2:15" ht="15.75">
      <c r="B7" s="45">
        <f>k_total_tec_0821!B8</f>
        <v>3</v>
      </c>
      <c r="C7" s="46" t="str">
        <f>k_total_tec_0821!C8</f>
        <v>BCR</v>
      </c>
      <c r="D7" s="43">
        <v>703170</v>
      </c>
      <c r="E7" s="55">
        <v>5</v>
      </c>
      <c r="F7" s="43">
        <v>30</v>
      </c>
      <c r="G7" s="43">
        <v>31</v>
      </c>
      <c r="H7" s="43">
        <v>67</v>
      </c>
      <c r="I7" s="43">
        <v>0</v>
      </c>
      <c r="J7" s="43">
        <v>0</v>
      </c>
      <c r="K7" s="43">
        <v>1</v>
      </c>
      <c r="L7" s="43">
        <v>1668</v>
      </c>
      <c r="M7" s="44">
        <f t="shared" si="0"/>
        <v>704828</v>
      </c>
      <c r="N7" s="69"/>
      <c r="O7" s="4"/>
    </row>
    <row r="8" spans="2:15" ht="15.75">
      <c r="B8" s="45">
        <f>k_total_tec_0821!B9</f>
        <v>4</v>
      </c>
      <c r="C8" s="46" t="str">
        <f>k_total_tec_0821!C9</f>
        <v>BRD</v>
      </c>
      <c r="D8" s="43">
        <v>491548</v>
      </c>
      <c r="E8" s="55">
        <v>17</v>
      </c>
      <c r="F8" s="43">
        <v>3</v>
      </c>
      <c r="G8" s="43">
        <v>217</v>
      </c>
      <c r="H8" s="43">
        <v>39</v>
      </c>
      <c r="I8" s="43">
        <v>0</v>
      </c>
      <c r="J8" s="43">
        <v>0</v>
      </c>
      <c r="K8" s="43">
        <v>3</v>
      </c>
      <c r="L8" s="43">
        <v>1670</v>
      </c>
      <c r="M8" s="44">
        <f t="shared" si="0"/>
        <v>493385</v>
      </c>
      <c r="N8" s="69"/>
      <c r="O8" s="4"/>
    </row>
    <row r="9" spans="2:15" ht="15.75">
      <c r="B9" s="45">
        <f>k_total_tec_0821!B10</f>
        <v>5</v>
      </c>
      <c r="C9" s="46" t="str">
        <f>k_total_tec_0821!C10</f>
        <v>VITAL</v>
      </c>
      <c r="D9" s="43">
        <v>968361</v>
      </c>
      <c r="E9" s="55">
        <v>19</v>
      </c>
      <c r="F9" s="43">
        <v>2</v>
      </c>
      <c r="G9" s="43">
        <v>1</v>
      </c>
      <c r="H9" s="43">
        <v>110</v>
      </c>
      <c r="I9" s="43">
        <v>0</v>
      </c>
      <c r="J9" s="43">
        <v>0</v>
      </c>
      <c r="K9" s="43">
        <v>0</v>
      </c>
      <c r="L9" s="43">
        <v>1668</v>
      </c>
      <c r="M9" s="44">
        <f t="shared" si="0"/>
        <v>969903</v>
      </c>
      <c r="N9" s="69"/>
      <c r="O9" s="4"/>
    </row>
    <row r="10" spans="2:15" ht="15.75">
      <c r="B10" s="45">
        <f>k_total_tec_0821!B11</f>
        <v>6</v>
      </c>
      <c r="C10" s="46" t="str">
        <f>k_total_tec_0821!C11</f>
        <v>ARIPI</v>
      </c>
      <c r="D10" s="43">
        <v>803440</v>
      </c>
      <c r="E10" s="55">
        <v>8</v>
      </c>
      <c r="F10" s="43">
        <v>1</v>
      </c>
      <c r="G10" s="43">
        <v>1</v>
      </c>
      <c r="H10" s="43">
        <v>91</v>
      </c>
      <c r="I10" s="43">
        <v>0</v>
      </c>
      <c r="J10" s="43">
        <v>0</v>
      </c>
      <c r="K10" s="43">
        <v>0</v>
      </c>
      <c r="L10" s="43">
        <v>1668</v>
      </c>
      <c r="M10" s="44">
        <f t="shared" si="0"/>
        <v>805011</v>
      </c>
      <c r="N10" s="69"/>
      <c r="O10" s="4"/>
    </row>
    <row r="11" spans="2:15" ht="15.75">
      <c r="B11" s="45">
        <f>k_total_tec_0821!B12</f>
        <v>7</v>
      </c>
      <c r="C11" s="46" t="str">
        <f>k_total_tec_0821!C12</f>
        <v>NN</v>
      </c>
      <c r="D11" s="43">
        <v>2046842</v>
      </c>
      <c r="E11" s="55">
        <v>9</v>
      </c>
      <c r="F11" s="43">
        <v>68</v>
      </c>
      <c r="G11" s="43">
        <v>50</v>
      </c>
      <c r="H11" s="43">
        <v>398</v>
      </c>
      <c r="I11" s="43">
        <v>0</v>
      </c>
      <c r="J11" s="43">
        <v>0</v>
      </c>
      <c r="K11" s="43">
        <v>1</v>
      </c>
      <c r="L11" s="43">
        <v>1668</v>
      </c>
      <c r="M11" s="44">
        <f t="shared" si="0"/>
        <v>2048222</v>
      </c>
      <c r="N11" s="69"/>
      <c r="O11" s="4"/>
    </row>
    <row r="12" spans="2:15" ht="15.75" thickBot="1">
      <c r="B12" s="103" t="s">
        <v>42</v>
      </c>
      <c r="C12" s="104"/>
      <c r="D12" s="39">
        <f t="shared" ref="D12:M12" si="1">SUM(D5:D11)</f>
        <v>7717071</v>
      </c>
      <c r="E12" s="39">
        <f t="shared" si="1"/>
        <v>118</v>
      </c>
      <c r="F12" s="39">
        <f t="shared" si="1"/>
        <v>118</v>
      </c>
      <c r="G12" s="39">
        <f t="shared" si="1"/>
        <v>347</v>
      </c>
      <c r="H12" s="39">
        <f t="shared" si="1"/>
        <v>1158</v>
      </c>
      <c r="I12" s="39">
        <f t="shared" si="1"/>
        <v>2</v>
      </c>
      <c r="J12" s="39">
        <f t="shared" si="1"/>
        <v>0</v>
      </c>
      <c r="K12" s="39">
        <f t="shared" si="1"/>
        <v>8</v>
      </c>
      <c r="L12" s="39">
        <f t="shared" si="1"/>
        <v>11678</v>
      </c>
      <c r="M12" s="40">
        <f t="shared" si="1"/>
        <v>7727948</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B2:M2"/>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I3"/>
  <sheetViews>
    <sheetView workbookViewId="0">
      <selection activeCell="E36" sqref="E36"/>
    </sheetView>
  </sheetViews>
  <sheetFormatPr defaultRowHeight="12.75"/>
  <cols>
    <col min="2" max="9" width="16.140625" customWidth="1"/>
  </cols>
  <sheetData>
    <row r="1" spans="2:9" ht="13.5" thickBot="1"/>
    <row r="2" spans="2:9">
      <c r="B2" s="70" t="s">
        <v>13</v>
      </c>
      <c r="C2" s="62" t="s">
        <v>18</v>
      </c>
      <c r="D2" s="62" t="s">
        <v>22</v>
      </c>
      <c r="E2" s="62" t="s">
        <v>25</v>
      </c>
      <c r="F2" s="62" t="s">
        <v>27</v>
      </c>
      <c r="G2" s="62" t="s">
        <v>33</v>
      </c>
      <c r="H2" s="62" t="s">
        <v>28</v>
      </c>
      <c r="I2" s="63" t="s">
        <v>0</v>
      </c>
    </row>
    <row r="3" spans="2:9" ht="15.75" thickBot="1">
      <c r="B3" s="71">
        <v>7662659</v>
      </c>
      <c r="C3" s="72">
        <v>7672485</v>
      </c>
      <c r="D3" s="72">
        <v>7678435</v>
      </c>
      <c r="E3" s="72">
        <v>7687688</v>
      </c>
      <c r="F3" s="72">
        <v>7696276</v>
      </c>
      <c r="G3" s="72">
        <v>7706835</v>
      </c>
      <c r="H3" s="72">
        <v>7717710</v>
      </c>
      <c r="I3" s="73">
        <v>7727948</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I6"/>
  <sheetViews>
    <sheetView workbookViewId="0">
      <selection activeCell="E35" sqref="E35"/>
    </sheetView>
  </sheetViews>
  <sheetFormatPr defaultRowHeight="12.75"/>
  <cols>
    <col min="2" max="9" width="16.7109375" customWidth="1"/>
  </cols>
  <sheetData>
    <row r="1" spans="2:9" ht="13.5" thickBot="1"/>
    <row r="2" spans="2:9">
      <c r="B2" s="70" t="s">
        <v>13</v>
      </c>
      <c r="C2" s="62" t="s">
        <v>18</v>
      </c>
      <c r="D2" s="62" t="s">
        <v>22</v>
      </c>
      <c r="E2" s="62" t="s">
        <v>25</v>
      </c>
      <c r="F2" s="62" t="s">
        <v>27</v>
      </c>
      <c r="G2" s="62" t="s">
        <v>33</v>
      </c>
      <c r="H2" s="62" t="s">
        <v>28</v>
      </c>
      <c r="I2" s="63" t="s">
        <v>0</v>
      </c>
    </row>
    <row r="3" spans="2:9" ht="15.75" thickBot="1">
      <c r="B3" s="71">
        <v>3569344</v>
      </c>
      <c r="C3" s="72">
        <v>3580169</v>
      </c>
      <c r="D3" s="72">
        <v>3586933</v>
      </c>
      <c r="E3" s="72">
        <v>3597129</v>
      </c>
      <c r="F3" s="72">
        <v>3606448</v>
      </c>
      <c r="G3" s="72">
        <v>3617753</v>
      </c>
      <c r="H3" s="72">
        <v>3628706</v>
      </c>
      <c r="I3" s="73">
        <v>3640384</v>
      </c>
    </row>
    <row r="6" spans="2:9">
      <c r="B6" s="4"/>
      <c r="C6" s="4"/>
      <c r="D6" s="4"/>
      <c r="E6" s="4"/>
      <c r="F6" s="4"/>
      <c r="G6" s="4"/>
      <c r="H6" s="4"/>
      <c r="I6" s="4"/>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k_total_tec_0821</vt:lpstr>
      <vt:lpstr>regularizati_0821</vt:lpstr>
      <vt:lpstr>evolutie_rp_0821</vt:lpstr>
      <vt:lpstr>sume_euro_0821</vt:lpstr>
      <vt:lpstr>sume_euro_0821_graf</vt:lpstr>
      <vt:lpstr>evolutie_contrib_0821</vt:lpstr>
      <vt:lpstr>part_fonduri_0821</vt:lpstr>
      <vt:lpstr>evolutie_rp_0821_graf</vt:lpstr>
      <vt:lpstr>evolutie_aleatorii_0821_graf</vt:lpstr>
      <vt:lpstr>participanti_judete_0821</vt:lpstr>
      <vt:lpstr>participanti_jud_dom_0821</vt:lpstr>
      <vt:lpstr>conturi_goale_0821</vt:lpstr>
      <vt:lpstr>rp_sexe_0821</vt:lpstr>
      <vt:lpstr>Sheet1</vt:lpstr>
      <vt:lpstr>rp_varste_sexe_0821</vt:lpstr>
      <vt:lpstr>Sheet2</vt:lpstr>
      <vt:lpstr>evolutie_contrib_0821!Print_Area</vt:lpstr>
      <vt:lpstr>evolutie_rp_0821!Print_Area</vt:lpstr>
      <vt:lpstr>k_total_tec_0821!Print_Area</vt:lpstr>
      <vt:lpstr>part_fonduri_0821!Print_Area</vt:lpstr>
      <vt:lpstr>participanti_judete_0821!Print_Area</vt:lpstr>
      <vt:lpstr>rp_sexe_0821!Print_Area</vt:lpstr>
      <vt:lpstr>rp_varste_sexe_0821!Print_Area</vt:lpstr>
      <vt:lpstr>sume_euro_0821!Print_Area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2021-10-22T05:07:58Z</cp:lastPrinted>
  <dcterms:created xsi:type="dcterms:W3CDTF">2008-08-08T07:39:32Z</dcterms:created>
  <dcterms:modified xsi:type="dcterms:W3CDTF">2021-10-22T05:17:51Z</dcterms:modified>
</cp:coreProperties>
</file>